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Пустовит\на сайт\"/>
    </mc:Choice>
  </mc:AlternateContent>
  <bookViews>
    <workbookView xWindow="0" yWindow="15" windowWidth="22905" windowHeight="12735" tabRatio="888" firstSheet="5" activeTab="8"/>
  </bookViews>
  <sheets>
    <sheet name="Титульный" sheetId="11" r:id="rId1"/>
    <sheet name="Контроль исполнения финплана" sheetId="9" r:id="rId2"/>
    <sheet name="Контроль соответствия источника" sheetId="8" r:id="rId3"/>
    <sheet name="Контроль соответствия мероприят" sheetId="7" r:id="rId4"/>
    <sheet name="Подтверждающие документы" sheetId="3" r:id="rId5"/>
    <sheet name="Закупочная деятельность" sheetId="1" r:id="rId6"/>
    <sheet name="Контроль сроков" sheetId="6" r:id="rId7"/>
    <sheet name="Показатели надежности и ЭФ" sheetId="4" r:id="rId8"/>
    <sheet name="Плановые показатели" sheetId="5" r:id="rId9"/>
    <sheet name="Контроль платы за ТП" sheetId="12" r:id="rId10"/>
  </sheets>
  <definedNames>
    <definedName name="_xlnm._FilterDatabase" localSheetId="5" hidden="1">'Закупочная деятельность'!$A$6:$J$47</definedName>
    <definedName name="_xlnm._FilterDatabase" localSheetId="2" hidden="1">'Контроль соответствия источника'!$A$7:$F$168</definedName>
    <definedName name="_xlnm._FilterDatabase" localSheetId="3" hidden="1">'Контроль соответствия мероприят'!$B$6:$K$167</definedName>
    <definedName name="_xlnm._FilterDatabase" localSheetId="6" hidden="1">'Контроль сроков'!$K$8:$N$170</definedName>
    <definedName name="_xlnm._FilterDatabase" localSheetId="4" hidden="1">'Подтверждающие документы'!$A$7:$Y$184</definedName>
    <definedName name="_xlnm.Print_Titles" localSheetId="5">'Закупочная деятельность'!$5:$5</definedName>
    <definedName name="_xlnm.Print_Titles" localSheetId="9">'Контроль платы за ТП'!$3:$5</definedName>
    <definedName name="_xlnm.Print_Titles" localSheetId="2">'Контроль соответствия источника'!$5:$7</definedName>
    <definedName name="_xlnm.Print_Titles" localSheetId="3">'Контроль соответствия мероприят'!$5:$7</definedName>
    <definedName name="_xlnm.Print_Titles" localSheetId="6">'Контроль сроков'!$5:$9</definedName>
    <definedName name="_xlnm.Print_Titles" localSheetId="8">'Плановые показатели'!$6:$8</definedName>
    <definedName name="_xlnm.Print_Titles" localSheetId="4">'Подтверждающие документы'!$5:$7</definedName>
    <definedName name="_xlnm.Print_Titles" localSheetId="7">'Показатели надежности и ЭФ'!$5:$9</definedName>
    <definedName name="_xlnm.Print_Area" localSheetId="5">'Закупочная деятельность'!$A$1:$I$51</definedName>
    <definedName name="_xlnm.Print_Area" localSheetId="4">'Подтверждающие документы'!$A$1:$Y$188</definedName>
  </definedNames>
  <calcPr calcId="152511"/>
</workbook>
</file>

<file path=xl/calcChain.xml><?xml version="1.0" encoding="utf-8"?>
<calcChain xmlns="http://schemas.openxmlformats.org/spreadsheetml/2006/main">
  <c r="F11" i="5" l="1"/>
  <c r="N12" i="6" l="1"/>
  <c r="N72" i="6"/>
  <c r="P17" i="12" l="1"/>
  <c r="P16" i="12"/>
  <c r="P15" i="12"/>
  <c r="P14" i="12"/>
  <c r="P13" i="12"/>
  <c r="P12" i="12"/>
  <c r="P11" i="12"/>
  <c r="P10" i="12"/>
  <c r="P8" i="12"/>
  <c r="P7" i="12"/>
  <c r="P6" i="12"/>
  <c r="N18" i="12"/>
  <c r="M18" i="12"/>
  <c r="K17" i="12"/>
  <c r="K18" i="12" s="1"/>
  <c r="O9" i="12"/>
  <c r="O18" i="12" s="1"/>
  <c r="L9" i="12"/>
  <c r="L18" i="12" s="1"/>
  <c r="P9" i="12" l="1"/>
  <c r="P18" i="12" s="1"/>
  <c r="F13" i="5"/>
  <c r="E13" i="5"/>
  <c r="F10" i="5"/>
  <c r="E10" i="5"/>
  <c r="N90" i="6" l="1"/>
  <c r="N36" i="6"/>
  <c r="T175" i="3" l="1"/>
  <c r="D168" i="8" l="1"/>
  <c r="D164" i="8" l="1"/>
  <c r="C14" i="9" l="1"/>
  <c r="C169" i="8" l="1"/>
  <c r="D10" i="8" l="1"/>
  <c r="D11" i="8"/>
  <c r="D14" i="8"/>
  <c r="D20" i="8"/>
  <c r="D31" i="8"/>
  <c r="D35" i="8"/>
  <c r="D37" i="8"/>
  <c r="D40" i="8"/>
  <c r="D44" i="8"/>
  <c r="D45" i="8"/>
  <c r="D49" i="8"/>
  <c r="D61" i="8"/>
  <c r="D62" i="8"/>
  <c r="D68" i="8"/>
  <c r="D71" i="8"/>
  <c r="D81" i="8"/>
  <c r="D89" i="8"/>
  <c r="D93" i="8"/>
  <c r="D95" i="8"/>
  <c r="D105" i="8"/>
  <c r="D152" i="8"/>
  <c r="D10" i="9" s="1"/>
  <c r="D12" i="9" l="1"/>
  <c r="D15" i="9"/>
  <c r="D169" i="8"/>
  <c r="C9" i="9" l="1"/>
  <c r="D9" i="9"/>
  <c r="F9" i="5" l="1"/>
  <c r="T105" i="3" l="1"/>
  <c r="N184" i="3" l="1"/>
  <c r="N99" i="3" l="1"/>
  <c r="H101" i="3"/>
  <c r="H100" i="3"/>
  <c r="H99" i="3"/>
  <c r="T47" i="3"/>
  <c r="S176" i="3" l="1"/>
  <c r="T99" i="3"/>
  <c r="N178" i="3" l="1"/>
  <c r="N177" i="3"/>
  <c r="N176" i="3"/>
  <c r="T176" i="3" l="1"/>
  <c r="T76" i="3" l="1"/>
  <c r="T52" i="3" l="1"/>
  <c r="T44" i="3" l="1"/>
  <c r="T31" i="3"/>
  <c r="T13" i="3" l="1"/>
  <c r="H9" i="3"/>
  <c r="S9" i="3" l="1"/>
  <c r="T9" i="3" s="1"/>
  <c r="H117" i="3" l="1"/>
  <c r="H20" i="3"/>
  <c r="T20" i="3" s="1"/>
  <c r="S117" i="3" l="1"/>
  <c r="T117" i="3" l="1"/>
  <c r="N183" i="3" l="1"/>
  <c r="N182" i="3"/>
  <c r="H164" i="3"/>
  <c r="S182" i="3" l="1"/>
  <c r="T182" i="3" s="1"/>
  <c r="S164" i="3"/>
  <c r="T164" i="3" s="1"/>
  <c r="H70" i="3" l="1"/>
  <c r="T70" i="3" s="1"/>
  <c r="H12" i="3" l="1"/>
  <c r="T12" i="3" s="1"/>
  <c r="N10" i="3" l="1"/>
  <c r="H11" i="3"/>
  <c r="H10" i="3"/>
  <c r="S107" i="3"/>
  <c r="T107" i="3" s="1"/>
  <c r="S10" i="3" l="1"/>
  <c r="H56" i="3"/>
  <c r="H57" i="3"/>
  <c r="S56" i="3"/>
  <c r="T10" i="3" l="1"/>
  <c r="T56" i="3"/>
  <c r="H81" i="3" l="1"/>
  <c r="N41" i="3" l="1"/>
  <c r="N40" i="3"/>
  <c r="N37" i="3"/>
  <c r="N39" i="3"/>
  <c r="N36" i="3"/>
  <c r="N38" i="3"/>
  <c r="N42" i="3"/>
  <c r="N35" i="3"/>
  <c r="H35" i="3"/>
  <c r="H36" i="3"/>
  <c r="H37" i="3"/>
  <c r="S69" i="3"/>
  <c r="S14" i="3" l="1"/>
  <c r="T69" i="3"/>
  <c r="S35" i="3"/>
  <c r="T35" i="3" s="1"/>
  <c r="H91" i="3"/>
  <c r="T91" i="3" s="1"/>
  <c r="N79" i="3"/>
  <c r="N80" i="3"/>
  <c r="H80" i="3"/>
  <c r="H79" i="3"/>
  <c r="T14" i="3" l="1"/>
  <c r="S79" i="3"/>
  <c r="T79" i="3" s="1"/>
  <c r="D14" i="9" l="1"/>
  <c r="D21" i="9" l="1"/>
  <c r="C21" i="9"/>
  <c r="G149" i="6" l="1"/>
  <c r="F149" i="6"/>
  <c r="G145" i="6"/>
  <c r="F145" i="6"/>
  <c r="G95" i="6"/>
  <c r="F95" i="6"/>
  <c r="G73" i="6"/>
  <c r="G72" i="6" s="1"/>
  <c r="F73" i="6"/>
  <c r="F72" i="6" s="1"/>
  <c r="G54" i="6"/>
  <c r="F54" i="6"/>
  <c r="G39" i="6"/>
  <c r="F39" i="6"/>
  <c r="H51" i="3" l="1"/>
  <c r="T51" i="3" l="1"/>
  <c r="T185" i="3" s="1"/>
</calcChain>
</file>

<file path=xl/sharedStrings.xml><?xml version="1.0" encoding="utf-8"?>
<sst xmlns="http://schemas.openxmlformats.org/spreadsheetml/2006/main" count="3310" uniqueCount="1492">
  <si>
    <t>Наличие в Плане закупки (да/нет)</t>
  </si>
  <si>
    <t>Основание неразмещения в единой информационной системе сведений о закупке товаров, работ, услуг
(с указанием соответствующего пункта из Положения о закупках)</t>
  </si>
  <si>
    <t>Номер закупки</t>
  </si>
  <si>
    <t xml:space="preserve">Ссылка на размещение информации о закупке в единой информационной системе
</t>
  </si>
  <si>
    <t>Наименование мероприятия инвестиционной программы</t>
  </si>
  <si>
    <t>Способ закупки</t>
  </si>
  <si>
    <t xml:space="preserve">Планируемая дата или период размещения извещения о закупке (месяц, год)
</t>
  </si>
  <si>
    <t>Фактическая дата или период размещения извещения о закупке (месяц, год)</t>
  </si>
  <si>
    <t>№ п/п</t>
  </si>
  <si>
    <t>Шифр проекта</t>
  </si>
  <si>
    <t>Дата и № акта сдачи приемки ПИР</t>
  </si>
  <si>
    <t>Наличие проектной документации, да\нет</t>
  </si>
  <si>
    <t>Наличие акта ввода в эксплуатацию объекта, да/нет</t>
  </si>
  <si>
    <t xml:space="preserve">Дата и № акта </t>
  </si>
  <si>
    <t>Реквизиты акта ввода в эксплуатацию</t>
  </si>
  <si>
    <t>Акт Ростехнадзора</t>
  </si>
  <si>
    <t xml:space="preserve">Наличие акта, да\нет </t>
  </si>
  <si>
    <t>дата и № договора подряда</t>
  </si>
  <si>
    <t>Наименование подрядной организации</t>
  </si>
  <si>
    <t>Срок выполнения работ по договору</t>
  </si>
  <si>
    <t>дата и номер КС-3, КС-2, актов выполненных работ</t>
  </si>
  <si>
    <t>Примечания</t>
  </si>
  <si>
    <t>Наименование проектной организации, дата, номер договора</t>
  </si>
  <si>
    <t>Наименование объекта</t>
  </si>
  <si>
    <t>Показатели надежности</t>
  </si>
  <si>
    <t>Показатели энергетической эффективности</t>
  </si>
  <si>
    <t>2016 год</t>
  </si>
  <si>
    <t>план</t>
  </si>
  <si>
    <t>факт</t>
  </si>
  <si>
    <t>2017 год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</si>
  <si>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мощности, ед./Гкал/час</t>
  </si>
  <si>
    <t>Удельный расход топлива на производство единицы тепловой энергии, отпускаемой с коллекторов источников тепловой энергии, кгу.т/Гкал</t>
  </si>
  <si>
    <t xml:space="preserve">Отношение величины технологических потерь тепловой энергии, теплоносителя к материальной характеристике тепловой сети, Гкал/м2 </t>
  </si>
  <si>
    <t>Величина технологических потерь при передаче тепловой энергии, теплоносителя по тепловым сетям, Гкал/год</t>
  </si>
  <si>
    <t>Наименование показателя</t>
  </si>
  <si>
    <t>Ед. изм.</t>
  </si>
  <si>
    <t>Утвержденный период - 2015 год</t>
  </si>
  <si>
    <t>Удельный расход электрической энергии на транспортировку теплоносителя</t>
  </si>
  <si>
    <r>
      <t>кВт∙ч/м</t>
    </r>
    <r>
      <rPr>
        <vertAlign val="superscript"/>
        <sz val="10"/>
        <color theme="1"/>
        <rFont val="Times New Roman"/>
        <family val="1"/>
        <charset val="204"/>
      </rPr>
      <t>3</t>
    </r>
  </si>
  <si>
    <t>Удельный расход условного топлива на выработку единицы тепловой энергии и (или) теплоносителя</t>
  </si>
  <si>
    <t>т.у.т./Гкал</t>
  </si>
  <si>
    <t>Объем присоединяемой тепловой нагрузки новых потребителей</t>
  </si>
  <si>
    <t>Гкал/ч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</si>
  <si>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</t>
  </si>
  <si>
    <t>%</t>
  </si>
  <si>
    <t>Потери тепловой энергии при передаче тепловой энергии по тепловым сетям</t>
  </si>
  <si>
    <t>Гкал в год</t>
  </si>
  <si>
    <t>Потери теплоносителя при передаче тепловой энергии по тепловым сетям</t>
  </si>
  <si>
    <t>тонн в год для воды</t>
  </si>
  <si>
    <t>куб. м для пара</t>
  </si>
  <si>
    <t>в соответствии с законодательством РФ об охране окружающей среды</t>
  </si>
  <si>
    <t>7.1.</t>
  </si>
  <si>
    <t>Железа оксид/в пересчете на железо</t>
  </si>
  <si>
    <t>т/год</t>
  </si>
  <si>
    <t>7.2.</t>
  </si>
  <si>
    <t>Марганец и его соединения/в пересчете на марганца (IV) оксид</t>
  </si>
  <si>
    <t>7.3.</t>
  </si>
  <si>
    <t>Азота диоксид (Азот (IV) оксид)</t>
  </si>
  <si>
    <t>7.4.</t>
  </si>
  <si>
    <t>Азота (II) оксид (Азота оксид)</t>
  </si>
  <si>
    <t>7.5.</t>
  </si>
  <si>
    <t>Углерод (сажа)</t>
  </si>
  <si>
    <t>7.6.</t>
  </si>
  <si>
    <t>Ангидрид сернистый</t>
  </si>
  <si>
    <t>7.7.</t>
  </si>
  <si>
    <t>Дигидросульфид (Сероводород)</t>
  </si>
  <si>
    <t>7.8.</t>
  </si>
  <si>
    <t>Углерод оксид</t>
  </si>
  <si>
    <t>7.9.</t>
  </si>
  <si>
    <t>Ксилол (смесь изомеров)</t>
  </si>
  <si>
    <t>7.10.</t>
  </si>
  <si>
    <t>Метилбензол (Толуол)</t>
  </si>
  <si>
    <t>7.11.</t>
  </si>
  <si>
    <t>Бензапирен (3,4-Бензпирен)</t>
  </si>
  <si>
    <t>7.12.</t>
  </si>
  <si>
    <t>Бутан-1-ол (спирт н-бутиловый)</t>
  </si>
  <si>
    <t>7.13.</t>
  </si>
  <si>
    <t>Этанол (Спирт этиловый)</t>
  </si>
  <si>
    <t>7.14.</t>
  </si>
  <si>
    <t>2-Этоксэтанол (Этилцеллозоль; Этиловый эфир этиленгликоля)</t>
  </si>
  <si>
    <t>7.15.</t>
  </si>
  <si>
    <t>Бутилацетат</t>
  </si>
  <si>
    <t>7.16.</t>
  </si>
  <si>
    <t>Пропан-2-он (Ацетон)</t>
  </si>
  <si>
    <t>7.17.</t>
  </si>
  <si>
    <t>Бензин нефтяной малосернистый</t>
  </si>
  <si>
    <t>7.18.</t>
  </si>
  <si>
    <t>Керосин</t>
  </si>
  <si>
    <t>7.19.</t>
  </si>
  <si>
    <t>Уайт-спирит</t>
  </si>
  <si>
    <t>7.20.</t>
  </si>
  <si>
    <t>Углеводороды предельные С12-С19</t>
  </si>
  <si>
    <t>7.21.</t>
  </si>
  <si>
    <t>Взвешенные вещества</t>
  </si>
  <si>
    <t>7.22.</t>
  </si>
  <si>
    <t>Мазутная зола электростанций</t>
  </si>
  <si>
    <t>7.23.</t>
  </si>
  <si>
    <t>Пыль неорганическая:70-20%SiO2</t>
  </si>
  <si>
    <t>7.24.</t>
  </si>
  <si>
    <t>Корунд белый</t>
  </si>
  <si>
    <t>7.25.</t>
  </si>
  <si>
    <t>Пыль древесная</t>
  </si>
  <si>
    <t>7.26.</t>
  </si>
  <si>
    <t>ИТОГО</t>
  </si>
  <si>
    <t>Плановые значения показателей</t>
  </si>
  <si>
    <t>Фактические значения показателей</t>
  </si>
  <si>
    <t>% от полезного отпуска тепловой энергии</t>
  </si>
  <si>
    <t>Показатели, характеризующие снижение негативного воздействия на окружающую среду, определяемые в соответствии с законодательством Российской Федерации об охране окружающей среды: согласно разрешения выданного Росприроднадзором от 27.07.2012 № 389 в пределах нормативов ПДВ</t>
  </si>
  <si>
    <t>плановая дата выполнения</t>
  </si>
  <si>
    <t>фактическая дата выполнения</t>
  </si>
  <si>
    <t>Основные технические характеристики (мощность, протяженность, диаметр)</t>
  </si>
  <si>
    <t>ввод в эксплуатацию по годам (дата)</t>
  </si>
  <si>
    <t>план на 2016 год</t>
  </si>
  <si>
    <t>факт 2016 года</t>
  </si>
  <si>
    <t>план на 2017 год</t>
  </si>
  <si>
    <t>факт 2017 года</t>
  </si>
  <si>
    <t>Выполнение мероприятий утвержденной инвестиционной программы</t>
  </si>
  <si>
    <t>Наименование планового показателя (мощность, протяженность, диаметр) на период 2016-2018 г.г.</t>
  </si>
  <si>
    <t>Наименование начального узла</t>
  </si>
  <si>
    <t>Наименование конечного узла</t>
  </si>
  <si>
    <t>Длина в двухтрубном исчислении, м</t>
  </si>
  <si>
    <t>Условный диаметр, мм</t>
  </si>
  <si>
    <t>Год перекладки</t>
  </si>
  <si>
    <t>Наименование мероприятия</t>
  </si>
  <si>
    <t xml:space="preserve">Контроль за соответствием источников финансирования фактически выполненных мероприятий инвестиционной программы финансовому плану </t>
  </si>
  <si>
    <t>Расходы на реализацию мероприятий, тыс. руб. (без НДС)</t>
  </si>
  <si>
    <t>Наименование источника финансирования мероприятий</t>
  </si>
  <si>
    <t>Источники финансирования</t>
  </si>
  <si>
    <t>Собственные средства</t>
  </si>
  <si>
    <t>амортизационные отчисления</t>
  </si>
  <si>
    <t>прибыль, направленная на инвестиции</t>
  </si>
  <si>
    <t>средства, полученные за счет платы за подключение</t>
  </si>
  <si>
    <t>прочие собственные средства, в т.ч. средства от эмиссии ценных бумаг</t>
  </si>
  <si>
    <t>Привлеченные средства</t>
  </si>
  <si>
    <t>кредиты</t>
  </si>
  <si>
    <t>справочно: проценты по кредиту</t>
  </si>
  <si>
    <t>займы организаций</t>
  </si>
  <si>
    <t>прочие привлеченные средства</t>
  </si>
  <si>
    <t>Бюджетное финансирование</t>
  </si>
  <si>
    <t>Прочие источники финансирования, в т.ч. лизинг</t>
  </si>
  <si>
    <t>ИТОГО по программе</t>
  </si>
  <si>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</si>
  <si>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</si>
  <si>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</si>
  <si>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</si>
  <si>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</si>
  <si>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</si>
  <si>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2.3</t>
  </si>
  <si>
    <t>Расходы на реализацию инвестиционной программы по годам реализации (тыс. руб., без НДС)</t>
  </si>
  <si>
    <t xml:space="preserve">Сведения о наличии обосновывающих и подтверждающих документов </t>
  </si>
  <si>
    <t>Приложение 1</t>
  </si>
  <si>
    <t>Приложение 2</t>
  </si>
  <si>
    <t>Приложение 3</t>
  </si>
  <si>
    <t>Приложение 4</t>
  </si>
  <si>
    <t>Приложение 5</t>
  </si>
  <si>
    <t>Контроль обоснованности произведенных расходов</t>
  </si>
  <si>
    <t>Приложение 6</t>
  </si>
  <si>
    <t>Составляющие расходов</t>
  </si>
  <si>
    <t>строительно-монтажные работы, пусконаладочные работы</t>
  </si>
  <si>
    <t>подготовка проектной документации</t>
  </si>
  <si>
    <t>Проект 5-2.2.1.4 «Новое строительство тепловых сетей от котельной по ул. Шоссе Нефтяников, 38/3»</t>
  </si>
  <si>
    <t>Проект 5-2.2.1.5 «Новое строительство тепловых сетей от котельной по ул. Таманская, 174»</t>
  </si>
  <si>
    <t>Проект 5-2.2.1.6 «Новое строительство тепловых сетей от котельной по ул. Темрюкская, 60/1»</t>
  </si>
  <si>
    <t>Проект 5-2.2.1.13 «Новое строительство тепловых сетей от котельной по ул. им. Дзержинского, 97»</t>
  </si>
  <si>
    <t>Проект 5-2.2.1.15 «Новое строительство тепловых сетей от котельной в п. Лазурный»</t>
  </si>
  <si>
    <t>Проект 5-2.2.1.16 «Новое строительство тепловых сетей от котельной по ул. им. 40-летия Победы, 14»</t>
  </si>
  <si>
    <t>Проект 5-2.2.1.17 «Новое строительство тепловых сетей от котельной по ул. Рашпилевская, 329/1»</t>
  </si>
  <si>
    <t>Проект 5-2.2.1.20 «Новое строительство тепловых сетей от котельной по ул. Центральная, 63/2»</t>
  </si>
  <si>
    <t>Проект 5-2.2.1.24 «Новое строительство тепловых сетей от котельной по ул. им. Ковалева, 16/2»</t>
  </si>
  <si>
    <t>Проект 5-2.2.1.25 «Новое строительство тепловых сетей от котельной по ул. Ростовское шоссе, 12, КРЭС-2»</t>
  </si>
  <si>
    <t>Проект 5-2.2.1.26 «Новое строительство тепловых сетей от котельной по ул. Фестивальная, 33/1»</t>
  </si>
  <si>
    <t>Проект 5-2.2.1.27 «Новое строительство тепловых сетей от котельной в п. Белозерный, 5/5»</t>
  </si>
  <si>
    <t>Проект 5-2.2.1.28 «Новое строительство тепловых сетей от котельной по ул. им. Воровского, 180/3»</t>
  </si>
  <si>
    <t>Проект 5-2.2.1.30 «Новое строительство тепловых сетей от котельной по ул. Российская, 96/1»</t>
  </si>
  <si>
    <t>Проект 5-2.2.1.36 «Новое строительство тепловых сетей от котельной по ул. Садовая, 2 / Новая, 49, п. Зональный»</t>
  </si>
  <si>
    <t>Проект 5-2.2.1.37 «Новое строительство тепловых сетей от котельной по ул. 16-й Полевой Участок»</t>
  </si>
  <si>
    <t>Проект 5-2.2.1.38 «Новое строительство тепловых сетей от котельной по ул. Зиповская, 4»</t>
  </si>
  <si>
    <t>Проект 5-2.2.1.41 «Новое строительство тепловых сетей от котельной по пр. Мирный, 6»</t>
  </si>
  <si>
    <t>Проект 5-2.2.1.42 «Новое строительство тепловых сетей от Краснодарской ТЭЦ - тепловой вывод КМР (магистральные сети)»</t>
  </si>
  <si>
    <t>Проект 5-2.2.1.46 «Новое строительство тепловых сетей от Краснодарской ТЭЦ - тепловой вывод КМР (сети от ЦТП-139)»</t>
  </si>
  <si>
    <t>Проект 5-2.2.1.47 «Новое строительство тепловых сетей от Краснодарской ТЭЦ - тепловой вывод ПМР»</t>
  </si>
  <si>
    <t>Проект 5-2.2.1.48 «Новое строительство тепловых сетей от Краснодарской ТЭЦ - тепловой вывод ЧМР»</t>
  </si>
  <si>
    <t>Проект 5-2.2.1.49 «Новое строительство тепловых сетей от Краснодарской ТЭЦ - тепловой вывод ЮВР - Центр города»</t>
  </si>
  <si>
    <t>Проект 5-2.2.1.50 «Новое строительство тепловых сетей от Краснодарской ТЭЦ - тепловой вывод ЮВР - Центр города (сети от ЦТП по ул. Мира, 34/3)»</t>
  </si>
  <si>
    <t>Проект 5-2.2.1.53 «Новое строительство тепловых сетей от ТЭЦ филиала «МЖК Краснодарский» ООО «МЭЗ Юг России»  (сети от ЦТП по ул. Железнодорожная, 49)»</t>
  </si>
  <si>
    <t>Проект 5-2.2.1.54 «Новое строительство тепловых сетей от котельной по ул. им. Янковского, 108»</t>
  </si>
  <si>
    <t>Проект 5-2.2.1.57 «Новое строительство тепловых сетей от котельной по ул. Московская, 74»</t>
  </si>
  <si>
    <t>Проект 5-2.2.1.58 «Новое строительство тепловых сетей от котельной по ул. им. Калинина, 339/3»</t>
  </si>
  <si>
    <t>Проект 5-2.2.1.60 «Новое строительство тепловых сетей от котельной по ул. им. Невкипелого, 25/1»</t>
  </si>
  <si>
    <t xml:space="preserve">Новое строительство тепловых сетей для обеспечения перспективных приростов тепловой нагрузки в зоне действия новых источников тепловой энергии </t>
  </si>
  <si>
    <t>Проект 5-2.2.2.1 «Новое строительство тепловых сетей для обеспечения перспективных приростов тепловой нагрузки новой котельной п. Победитель»</t>
  </si>
  <si>
    <t>Проект 5-2.2.2.2 «Новое строительство тепловых сетей для обеспечения перспективных приростов тепловой нагрузки новой котельной ст. Старокорсунская (восточная часть)»</t>
  </si>
  <si>
    <t>Проект 5-2.2.2.3 «Новое строительство тепловых сетей для обеспечения перспективных приростов тепловой нагрузки новой котельной п. Лазурный»</t>
  </si>
  <si>
    <t>Проект 5-2.2.2.4 «Новое строительство тепловых сетей для обеспечения перспективных приростов тепловой нагрузки новой котельной п. Дорожный»</t>
  </si>
  <si>
    <t>Проект 5-2.2.2.5 «Новое строительство тепловых сетей для обеспечения перспективных приростов тепловой нагрузки новой котельной п. Зеленопольский»</t>
  </si>
  <si>
    <t>Проект 5-2.2.2.6 «Новое строительство тепловых сетей для обеспечения перспективных приростов тепловой нагрузки новой котельной Немецкая деревня»</t>
  </si>
  <si>
    <t>Проект 5-2.2.2.7 «Новое строительство тепловых сетей для обеспечения перспективных приростов тепловой нагрузки новой котельной ст. Старокорсунская (западная часть)»</t>
  </si>
  <si>
    <t>Проект 5-2.2.2.8 «Новое строительство тепловых сетей для обеспечения перспективных приростов тепловой нагрузки новой котельной за Лентой»</t>
  </si>
  <si>
    <t>Проект 5-2.2.2.9 «Новое строительство тепловых сетей для обеспечения перспективных приростов тепловой нагрузки новой котельной жилой застройки Дзержинского-Дальняя»</t>
  </si>
  <si>
    <t>Проект 5-2.2.2.11 «Новое строительство тепловых сетей для обеспечения перспективных приростов тепловой нагрузки новой котельной  в зоне действия котельной по ул. Невкипелого, 25/1 (№ 2)»</t>
  </si>
  <si>
    <t>Проект 5-2.2.2.12 «Новое строительство тепловых сетей для обеспечения перспективных приростов тепловой нагрузки новой котельной  в зоне действия котельной в п. Пригородный (№ 16)»</t>
  </si>
  <si>
    <t>Проект 5-2.2.2.14 «Новое строительство тепловых сетей для обеспечения перспективных приростов тепловой нагрузки новой котельной  в зоне действия котельной  по ул. Восточно-Кругликовская, 55/4 (№ 156)»</t>
  </si>
  <si>
    <t>Проект 5-2.2.2.15 «Новое строительство тепловых сетей для обеспечения перспективных приростов тепловой нагрузки новой котельной  в зоне действия котельной  по ул. им. Калинина, 339/3 (№ 105)»</t>
  </si>
  <si>
    <t>Проект 5-2.2.2.16 «Новое строительство тепловых сетей для обеспечения перспективных приростов тепловой нагрузки новой котельной  в зоне действия котельной  по ул. Тепличная, 19 (№ 173)»</t>
  </si>
  <si>
    <t xml:space="preserve">Строительство новых котельных  </t>
  </si>
  <si>
    <t>Проект 5-1.2.1.1 «Строительство новой котельной п. Победитель»</t>
  </si>
  <si>
    <t>Проект 5-1.2.1.2 «Строительство новой котельной ст. Старокорсунская (восточная часть)»</t>
  </si>
  <si>
    <t>Проект 5-1.2.1.3 «Строительство новой котельной п. Лазурный»</t>
  </si>
  <si>
    <t>Проект 5-1.2.1.4 «Строительство новой котельной п. Дорожный»</t>
  </si>
  <si>
    <t>Проект 5-1.2.1.5 «Строительство новой котельной п. Зеленопольский»</t>
  </si>
  <si>
    <t>Проект 5-1.2.1.6 «Строительство новой котельной Немецкая деревня»</t>
  </si>
  <si>
    <t>Проект 5-1.2.1.7 «Строительство новой котельной ст. Старокорсунская (западная часть)»</t>
  </si>
  <si>
    <t>Проект 5-1.2.1.8 «Строительство новой котельной за Лентой»</t>
  </si>
  <si>
    <t>Проект 5-1.2.1.9 «Строительство новой котельной жилой застройки Дзержинского-Дальняя»</t>
  </si>
  <si>
    <t>Проект 5-1.2.1.11 «Строительство новой котельной  в зоне действия котельной по ул. Невкипелого, 25/1 (№ 2)»</t>
  </si>
  <si>
    <t>Проект 5-1.2.1.12 «Строительство новой котельной  в зоне действия котельной в п. Пригородный (№ 16)»</t>
  </si>
  <si>
    <t>Проект 5-1.2.1.14 «Строительство новой котельной  в зоне действия котельной  по ул. Восточно-Кругликовская, 55/4 (№ 156)»</t>
  </si>
  <si>
    <t>Проект 5-1.2.1.15 «Строительство новой котельной  в зоне действия котельной  по ул. им. Калинина, 339/3 (№ 105)»</t>
  </si>
  <si>
    <t>Проект 5-1.2.1.16 «Строительство новой котельной  в зоне действия котельной  по ул. Тепличная, 19 (№ 173)»</t>
  </si>
  <si>
    <t>Строительство котельной жилого комплекса "Немецкая деревня", г. Краснодар (2-я очередь)</t>
  </si>
  <si>
    <t>Строительство котельной мощностью 40 Гкал/час , г.Краснодар ул.Проезд 1-й Лиговский</t>
  </si>
  <si>
    <t>Строительство котельной, ул.Тополиная, 46/1, г. Краснодар</t>
  </si>
  <si>
    <t>Увеличение пропускной способности существующих тепловых сетей в целях подключения потребителей</t>
  </si>
  <si>
    <t>Реконструкция тепловых сетей с увеличением диаметров трубопроводов для обеспечения перспективных приростов тепловых нагрузок</t>
  </si>
  <si>
    <t>Проект 5-2.3.1 «Реконструкция тепловых сетей с увеличением диаметров трубопроводов для обеспечения перспективных приростов тепловых нагрузок котельной по ул. им. Бородина, 22/1»</t>
  </si>
  <si>
    <t>Проект 5-2.3.3 «Реконструкция тепловых сетей с увеличением диаметров трубопроводов для обеспечения перспективных приростов тепловых нагрузок котельной по ул. Таманская, 174»</t>
  </si>
  <si>
    <t>Проект 5-2.3.4 «Реконструкция тепловых сетей с увеличением диаметров трубопроводов для обеспечения перспективных приростов тепловых нагрузок котельной по ул. Новороссийская, 202/2»</t>
  </si>
  <si>
    <t>Проект 5-2.3.8 «Реконструкция тепловых сетей с увеличением диаметров трубопроводов для обеспечения перспективных приростов тепловых нагрузок котельной по ул. Центральная, 63/2»</t>
  </si>
  <si>
    <t>Проект 5-2.3.9 «Реконструкция тепловых сетей с увеличением диаметров трубопроводов для обеспечения перспективных приростов тепловых нагрузок котельной по ул. Кожевенная, 18»</t>
  </si>
  <si>
    <t>Проект 5-2.3.10 «Реконструкция тепловых сетей с увеличением диаметров трубопроводов для обеспечения перспективных приростов тепловых нагрузок котельной по ул. им. Ковалева, 16/2»</t>
  </si>
  <si>
    <t>Проект 5-2.3.11 «Реконструкция тепловых сетей с увеличением диаметров трубопроводов для обеспечения перспективных приростов тепловых нагрузок котельной по ул. Фестивальная, 33/1»</t>
  </si>
  <si>
    <t>Проект 5-2.3.12 «Реконструкция тепловых сетей с увеличением диаметров трубопроводов для обеспечения перспективных приростов тепловых нагрузок котельной по ул. Садовая, 2/Новая, 49, п. Зональный»</t>
  </si>
  <si>
    <t>Проект 5-2.3.13 «Реконструкция тепловых сетей с увеличением диаметров трубопроводов для обеспечения перспективных приростов тепловых нагрузок котельной по ул. 16-й Полевой Участок»</t>
  </si>
  <si>
    <t>Проект 5-2.3.14 «Реконструкция тепловых сетей с увеличением диаметров трубопроводов для обеспечения перспективных приростов тепловых нагрузок котельной РОК по пр. Мирный, 6»</t>
  </si>
  <si>
    <t>Проект 5-2.3.16 «Реконструкция тепловых сетей с увеличением диаметров трубопроводов для обеспечения перспективных приростов тепловых нагрузок Краснодарской ТЭЦ - тепловой вывод КМР (сети от ЦТП-119)»</t>
  </si>
  <si>
    <t>Проект 5-2.3.18 «Реконструкция тепловых сетей с увеличением диаметров трубопроводов для обеспечения перспективных приростов тепловых нагрузок Краснодарской ТЭЦ - тепловой вывод КСК (сети от ЦТП-139)»</t>
  </si>
  <si>
    <t>Проект 5-2.3.19 «Реконструкция тепловых сетей с увеличением диаметров трубопроводов для обеспечения перспективных приростов тепловых нагрузок Краснодарской ТЭЦ - тепловой вывод ПМР»</t>
  </si>
  <si>
    <t>Проект 5-2.3.20 «Реконструкция тепловых сетей с увеличением диаметров трубопроводов для обеспечения перспективных приростов тепловых нагрузок Краснодарской ТЭЦ - тепловой вывод «ЮВР - Центр города»«</t>
  </si>
  <si>
    <t>Проект 5-2.3.21 «Реконструкция тепловых сетей с увеличением диаметров трубопроводов для обеспечения перспективных приростов тепловых нагрузок ТЭЦ филиала «МЖК Краснодарский» ООО «МЭЗ Юг России»« (ЦТП по ул. Железнодорожная, 49)</t>
  </si>
  <si>
    <t>Проект 5-2.3.24 «Реконструкция тепловых сетей с увеличением диаметров трубопроводов для обеспечения перспективных приростов тепловых нагрузок котельной по ул. Красная, 137/1»</t>
  </si>
  <si>
    <t>Проект 5-2.3.25 «Реконструкция тепловых сетей с увеличением диаметров трубопроводов для обеспечения перспективных приростов тепловых нагрузок котельной в п. Колосистый»</t>
  </si>
  <si>
    <t>Проект 5-2.3.26 «Реконструкция тепловых сетей с увеличением диаметров трубопроводов для обеспечения перспективных приростов тепловых нагрузок котельной по ул. Шоссе Нефтяников, 38/3»</t>
  </si>
  <si>
    <t>Проект 5-2.3.27 «Реконструкция тепловых сетей с увеличением диаметров трубопроводов для обеспечения перспективных приростов тепловых нагрузок котельной по ул. им. Калинина, 339/3»</t>
  </si>
  <si>
    <t>Проект 5-2.3.29 «Реконструкция тепловых сетей с увеличением диаметров трубопроводов для обеспечения перспективных приростов тепловых нагрузок котельной по ул. Янковского, 108»</t>
  </si>
  <si>
    <t xml:space="preserve"> 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 </t>
  </si>
  <si>
    <t>Реконструкция или модернизация существующих объектов системы централизованного теплоснабжения, за исключением тепловых сетей</t>
  </si>
  <si>
    <t>Проект 5-1.1.1.1 «Замена котлов на котельной по ул. Трудовой Славы, 32»</t>
  </si>
  <si>
    <t>Проект 5-1.1.1.2 «Замена котлов на котельной по ул. им. Невкипелого, 25/1»</t>
  </si>
  <si>
    <t>Проект 5-1.1.1.7 «Замена котлов на котельной по ул. Бершанской, 404/3»</t>
  </si>
  <si>
    <t>Проект 5-1.1.1.18 «Замена котлов на котельной по ул. им. Захарова, 35/2»</t>
  </si>
  <si>
    <t>Проект 5-1.1.1.24 «Замена котлов на котельной по ул. Речная, 1»</t>
  </si>
  <si>
    <t>Проект 5-1.1.1.30 «Замена котлов на котельной по ул. Новороссийская, 202/2»</t>
  </si>
  <si>
    <t>Проект 5-1.1.1.33 «Замена котлов на котельной по ул. Ставропольская, 127/1»</t>
  </si>
  <si>
    <t>Проект 5-1.1.1.37 «Замена котлов на котельной по ул. Красная, 174»</t>
  </si>
  <si>
    <t>Проект 5-1.1.1.39 «Замена котлов на котельной по ул. Одесская, 40/1»</t>
  </si>
  <si>
    <t>Проект 5-1.1.1.40 «Замена котлов на котельной по ул. Коммунаров, 266/2»</t>
  </si>
  <si>
    <t>Проект 5-1.1.1.43 «Замена котлов на котельной по ул. им. Бабушкина, 283»</t>
  </si>
  <si>
    <t>Проект 5-1.1.1.47 «Замена котлов на котельной по ул. Рашпилевская, 142/2»</t>
  </si>
  <si>
    <t>Проект 5-1.1.1.48 «Замена котлов на котельной по ул. Красная, 137/1»</t>
  </si>
  <si>
    <t>Проект 5-1.1.1.62 «Замена котлов на котельной по ул. Славянская, 50/1»</t>
  </si>
  <si>
    <t>Проект 5-1.1.1.63 «Замена котлов на котельной в п. Колосистый»</t>
  </si>
  <si>
    <t>Проект 5-1.1.1.72 «Замена котлов на котельной по ул. Промышленная, 21»</t>
  </si>
  <si>
    <t>Проект 5-1.1.1.78 «Замена котлов на котельной по ул. им. Калинина, 339/3»</t>
  </si>
  <si>
    <t>Проект 5-1.1.1.81 «Замена котлов на котельной по ул. Рашпилевская, 70/1»</t>
  </si>
  <si>
    <t>Проект 5-1.1.1.84 «Замена котлов на котельной по ул. им. Леваневского, 48/2»</t>
  </si>
  <si>
    <t>Проект 5-1.1.1.86 «Замена котлов на котельной по ул. Коммунаров, 92»</t>
  </si>
  <si>
    <t>Проект 5-1.1.1.89 «Замена котлов на котельной по ул. им. Ленина, 90»</t>
  </si>
  <si>
    <t>Проект 5-1.1.1.95 «Замена котлов на котельной по ул. им. Воровского, 235»</t>
  </si>
  <si>
    <t>Проект 5-1.1.1.98 «Замена котлов на котельной по ул. им. Гагарина, 83/1»</t>
  </si>
  <si>
    <t>Проект 5-1.1.1.101 «Замена котлов на котельной по Полевому пр., 15/1»</t>
  </si>
  <si>
    <t>Проект 5-1.1.1.108 «Замена котлов на котельной по ул. Фестивальная, 33/1»</t>
  </si>
  <si>
    <t>Проект 5-1.1.1.113 «Замена котлов на котельной по Шоссе Нефтяников, 38/3»</t>
  </si>
  <si>
    <t>Проект 5-1.1.1.116 «Замена котлов на котельной по ул. Российская, 96/1»</t>
  </si>
  <si>
    <t>Проект 5-1.1.1.118 «Замена котлов на котельной по ул. Армавирская, 29 «</t>
  </si>
  <si>
    <t>Проект 5-1.1.1.124 «Замена котлов на котельной по ул. Северная, 491/2»</t>
  </si>
  <si>
    <t>Проект 5-1.1.1.133 «Замена котлов на котельной по ул. Тепличная, 19 «</t>
  </si>
  <si>
    <t>Реконструкция котельной для МБОУ СОШ №66, ул.Уссурийская, г. Краснодар</t>
  </si>
  <si>
    <t>Реконструкция котельной по ул. Заводская, 36 в г. Краснодаре.</t>
  </si>
  <si>
    <t>Реконструкция котельной: КЭР, ул.Таманская,174, г. Краснодар</t>
  </si>
  <si>
    <t>Реконструкция котельной: РЭ №4, ул.Рылеева, 362, г. Краснодар</t>
  </si>
  <si>
    <t>Реконструкция котельной: РЭ №6, ул.Промышленная,21/6, г. Краснодар</t>
  </si>
  <si>
    <t>Реконструкция котельной: РЭ №7, ул.Минская,118/9, г. Краснодар</t>
  </si>
  <si>
    <t>Реконструкция котельной: РЭ №7, ул.Рашпилевская,329/1, г. Краснодар</t>
  </si>
  <si>
    <t>Техническое перевооружение котельной в водогрейный режим по п. Лазурный, г. Краснодар.</t>
  </si>
  <si>
    <t>Техническое перевооружение котельной в водогрейный режим по ст.Елизаветинская "Очистные сооружения №2"п/о №82, г. Краснодар.</t>
  </si>
  <si>
    <t>Техническое перевооружение котельной по ул. Соколова, 23,(Агрономическая, 1)  г. Краснодар.</t>
  </si>
  <si>
    <t>Техническое перевооружение котельной по ул.Восточно-Кругликовская, 55/4, г. Краснодар.</t>
  </si>
  <si>
    <t>Техническое перевооружение котельной по ул.Захарова,1 г. Краснодар</t>
  </si>
  <si>
    <t>Техническое перевооружение котельной по ул.Ковалева, 16/2, г. Краснодар</t>
  </si>
  <si>
    <t>Техническое перевооружение котельной по ул.Люберская, 13  г. Краснодар.</t>
  </si>
  <si>
    <t>Техническое перевооружение котельной по ул.Одесская, 40/1, г. Краснодар</t>
  </si>
  <si>
    <t>Техническое перевооружение котельной по ул.Свободная, 76/2, г. Краснодар</t>
  </si>
  <si>
    <t>Перевод 3-х котлов ДКВР-6,5/13 в водогрейный режим в котельной пос.Индустриальный ул.Дорожная,20 г.Краснодар</t>
  </si>
  <si>
    <t>Перевод работы 2-х котлов ДКВР-10/13 в водогрейный режим в котельной по ул.Филатова,17 г.Краснодар</t>
  </si>
  <si>
    <t xml:space="preserve">Реконструкция существующих котельных в части систем химводоочистки </t>
  </si>
  <si>
    <t>Проект 5-1.1.2.33 «Реконструкция  водоподготовительной установки на котельной по ул. Рашпилевская, 329/1»</t>
  </si>
  <si>
    <t>Проект 5-1.1.2.34 «Реконструкция  водоподготовительной установки на котельной по ул. Российская, 96/1»</t>
  </si>
  <si>
    <t>Проект 5-1.1.2.35 «Реконструкция  водоподготовительной установки на котельной по ул. Кожевенная, 44/1»</t>
  </si>
  <si>
    <t>Реконструкция тепловых сетей, подлежащих замене в связи с исчерпанием эксплуатационного ресурса, а также для обеспечения нормативной надежности теплоснабжения потребителей</t>
  </si>
  <si>
    <t>Проект 5-2.1.2. «Реконструкция тепловых сетей, подлежащих замене от котельной по ул.2-я Линия нефтянников, 12»</t>
  </si>
  <si>
    <t>Проект 5-2.1.5. «Реконструкция тепловых сетей, подлежащих замене от котельной по ул.5 Артельный проезд, 23/1»</t>
  </si>
  <si>
    <t>Проект 5-2.1.8. «Реконструкция тепловых сетей, подлежащих замене от котельной по ул.Базовская, 34»</t>
  </si>
  <si>
    <t>Проект 5-2.1.18. «Реконструкция тепловых сетей, подлежащих замене от котельной по ул.Гастелло, 69/1»</t>
  </si>
  <si>
    <t>Проект 5-2.1.34. «Реконструкция тепловых сетей, подлежащих замене от котельной по ул.Красная, 198/3»</t>
  </si>
  <si>
    <t>Проект 5-2.1.36. «Реконструкция тепловых сетей, подлежащих замене от котельной КРЭС-2 (ЗИП-2)»</t>
  </si>
  <si>
    <t>Проект 5-2.1.37. «Реконструкция тепловых сетей, подлежащих замене от котельной КРЭС-2 (Молодая роща)»</t>
  </si>
  <si>
    <t>Проект 5-2.1.38. «Реконструкция тепловых сетей, подлежащих замене от котельной КТЭЦ-КМР»</t>
  </si>
  <si>
    <t>Проект 5-2.1.40. «Реконструкция тепловых сетей, подлежащих замене от котельной КТЭЦ-Центр города»</t>
  </si>
  <si>
    <t>Проект 5-2.1.45. «Реконструкция тепловых сетей, подлежащих замене от котельной по ул.Мичурина, 16»</t>
  </si>
  <si>
    <t>Проект 5-2.1.49. «Реконструкция тепловых сетей, подлежащих замене от котельной по ул.Одесская, 40»</t>
  </si>
  <si>
    <t>Проект 5-2.1.53. «Реконструкция тепловых сетей, подлежащих замене от котельной по ул.ПНС Клубная, 1»</t>
  </si>
  <si>
    <t>Проект 5-2.1.55. «Реконструкция тепловых сетей, подлежащих замене от котельной пос. Нефтезавода»</t>
  </si>
  <si>
    <t>Проект 5-2.1.59. «Реконструкция тепловых сетей, подлежащих замене от котельной по ул.Рашпилевская, 154»</t>
  </si>
  <si>
    <t>Проект 5-2.1.62. «Реконструкция тепловых сетей, подлежащих замене от котельной по ул.Речная, 11/2»</t>
  </si>
  <si>
    <t>Проект 5-2.1.67. «Реконструкция тепловых сетей, подлежащих замене от котельной по ул.Северная, 491»</t>
  </si>
  <si>
    <t>Проект 5-2.4.10 «Реконструкция тепловых сетей с увеличением диаметров трубопроводов для обеспечения существующих расчетных гидравлических режимов котельной по ул. Армавирская, 29»</t>
  </si>
  <si>
    <t>Проект 5-2.4.12 «Реконструкция тепловых сетей с увеличением диаметров трубопроводов для обеспечения существующих расчетных гидравлических режимов котельной по ул. им. Гоголя, 60/2, пос. Пашковский»</t>
  </si>
  <si>
    <t>Проект 5-2.4.14 «Реконструкция тепловых сетей с увеличением диаметров трубопроводов для обеспечения существующих расчетных гидравлических режимов котельной по пр. 1-й Стасова, 4»</t>
  </si>
  <si>
    <t>Проект 5-2.4.41 «Реконструкция тепловых сетей с увеличением диаметров трубопроводов для обеспечения существующих расчетных гидравлических режимов Краснодарской ТЭЦ - тепловой вывод ЮВР - Центр города»</t>
  </si>
  <si>
    <t>Проект 5-2.4.44 «Реконструкция тепловых сетей с увеличением диаметров трубопроводов для обеспечения для обеспечения существующих расчетных гидравлических режимов котельной по ул. им. Невкипелого, 25/1»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</si>
  <si>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</si>
  <si>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</si>
  <si>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</si>
  <si>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</si>
  <si>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</si>
  <si>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</si>
  <si>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</si>
  <si>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</si>
  <si>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</si>
  <si>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</si>
  <si>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</si>
  <si>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</si>
  <si>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</si>
  <si>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</si>
  <si>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</si>
  <si>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</si>
  <si>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</si>
  <si>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</si>
  <si>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</si>
  <si>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</si>
  <si>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</si>
  <si>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</si>
  <si>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</si>
  <si>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</si>
  <si>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</si>
  <si>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</si>
  <si>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</si>
  <si>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</si>
  <si>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</si>
  <si>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</si>
  <si>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</si>
  <si>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</si>
  <si>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</si>
  <si>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</si>
  <si>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</si>
  <si>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</si>
  <si>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</si>
  <si>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</si>
  <si>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</si>
  <si>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</si>
  <si>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</si>
  <si>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</si>
  <si>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</si>
  <si>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</si>
  <si>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</si>
  <si>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</si>
  <si>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</si>
  <si>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</si>
  <si>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</si>
  <si>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</si>
  <si>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</si>
  <si>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</si>
  <si>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</si>
  <si>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</si>
  <si>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</si>
  <si>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</si>
  <si>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</si>
  <si>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</si>
  <si>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</si>
  <si>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</si>
  <si>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</si>
  <si>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</si>
  <si>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2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</si>
  <si>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</si>
  <si>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</si>
  <si>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</si>
  <si>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</si>
  <si>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</si>
  <si>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</si>
  <si>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</si>
  <si>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</si>
  <si>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</si>
  <si>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</si>
  <si>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</si>
  <si>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</si>
  <si>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</si>
  <si>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</si>
  <si>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</si>
  <si>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</si>
  <si>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</si>
  <si>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</si>
  <si>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</si>
  <si>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</si>
  <si>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</si>
  <si>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3</t>
  </si>
  <si>
    <t>3.1</t>
  </si>
  <si>
    <t>3.1.1</t>
  </si>
  <si>
    <t>3.1.2</t>
  </si>
  <si>
    <t>3.1.3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</si>
  <si>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</si>
  <si>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</si>
  <si>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</si>
  <si>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</si>
  <si>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</si>
  <si>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</si>
  <si>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</si>
  <si>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</si>
  <si>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</si>
  <si>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</si>
  <si>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</si>
  <si>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</si>
  <si>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</si>
  <si>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</si>
  <si>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</si>
  <si>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</si>
  <si>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</si>
  <si>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</si>
  <si>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</si>
  <si>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</si>
  <si>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3.1.28</t>
  </si>
  <si>
    <t>3.1.29</t>
  </si>
  <si>
    <t>3.1.30</t>
  </si>
  <si>
    <t>3.1.31</t>
  </si>
  <si>
    <t>3.1.32</t>
  </si>
  <si>
    <t>3.1.33</t>
  </si>
  <si>
    <t>3.1.34</t>
  </si>
  <si>
    <t>3.1.35</t>
  </si>
  <si>
    <t>3.1.36</t>
  </si>
  <si>
    <t>3.1.37</t>
  </si>
  <si>
    <t>3.1.38</t>
  </si>
  <si>
    <t>3.1.39</t>
  </si>
  <si>
    <t>3.1.40</t>
  </si>
  <si>
    <t>3.1.41</t>
  </si>
  <si>
    <t>3.1.42</t>
  </si>
  <si>
    <t>3.1.43</t>
  </si>
  <si>
    <t>3.1.44</t>
  </si>
  <si>
    <t>3.1.45</t>
  </si>
  <si>
    <t>3.1.46</t>
  </si>
  <si>
    <t>3.1.47</t>
  </si>
  <si>
    <t>3.1.48</t>
  </si>
  <si>
    <t>3.1.49</t>
  </si>
  <si>
    <t>3.1.50</t>
  </si>
  <si>
    <t>3.1.51</t>
  </si>
  <si>
    <t>3.1.52</t>
  </si>
  <si>
    <t>3.1.53</t>
  </si>
  <si>
    <t>3.2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</si>
  <si>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</si>
  <si>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</si>
  <si>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</si>
  <si>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</si>
  <si>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</si>
  <si>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</si>
  <si>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</si>
  <si>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</si>
  <si>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</si>
  <si>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</si>
  <si>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</si>
  <si>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</si>
  <si>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</si>
  <si>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</si>
  <si>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</si>
  <si>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</si>
  <si>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</si>
  <si>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</si>
  <si>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</si>
  <si>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3.3.16</t>
  </si>
  <si>
    <t>4</t>
  </si>
  <si>
    <t>4.1.4</t>
  </si>
  <si>
    <t>4.1.6</t>
  </si>
  <si>
    <t>4.1.7</t>
  </si>
  <si>
    <t>4.1.26</t>
  </si>
  <si>
    <t>4.1.28</t>
  </si>
  <si>
    <t>5</t>
  </si>
  <si>
    <t>6</t>
  </si>
  <si>
    <t>7</t>
  </si>
  <si>
    <t>8</t>
  </si>
  <si>
    <t>9</t>
  </si>
  <si>
    <t>10</t>
  </si>
  <si>
    <t>да</t>
  </si>
  <si>
    <t>Реконструкция котельной: РЭ №5, РОК-1 пр.Мирный,6, г. Краснодар</t>
  </si>
  <si>
    <t>м</t>
  </si>
  <si>
    <t>т/ч</t>
  </si>
  <si>
    <t>амортизация</t>
  </si>
  <si>
    <t>прибыль</t>
  </si>
  <si>
    <t>Исп. Е.А. Горбунова, 299-10-10</t>
  </si>
  <si>
    <t>Контроль исполнения финансового плана по инвестиционной программе АО "АТЭК" "Краснодартеплоэнерго"</t>
  </si>
  <si>
    <t>н/д</t>
  </si>
  <si>
    <t xml:space="preserve"> Контроль за соответствием фактически выполненных мероприятий инвестиционной программы мероприятиям, предусмотренным инвестиционной программой АО "АТЭК" "Краснодартеплоэнерго" при ее утверждении</t>
  </si>
  <si>
    <t>Открытый запрос предложений</t>
  </si>
  <si>
    <t>размещено в ЕИС</t>
  </si>
  <si>
    <t>Лот №3 выполнение работ по разработке рабочей и проектно-сметной документации по объекту: «Техническое перевооружение тепловой сети ТЭЦ-ПМР от ТК-6 до ТК-9 в г. Краснодаре»</t>
  </si>
  <si>
    <t>№31603439232</t>
  </si>
  <si>
    <t>http://zakupki.gov.ru/223/purchase/public/purchase/info/common-info.html?noticeId=3541135&amp;epz=true&amp;style44=false</t>
  </si>
  <si>
    <t>Лот №7 выполнение работ по разработке рабочей и проектно-сметной документации по объекту: «Техническое перевооружение котельной по ул. Свободный, 76»</t>
  </si>
  <si>
    <t>Лот №9 выполнение работ по разработке рабочей и проектно-сметной документации по объекту: «Техническое перевооружение котельной по ул. Ковалева, 16/2»</t>
  </si>
  <si>
    <t xml:space="preserve">проектные работы по техническому перевооружению тс от котельной по улТаманская 174 до УТ 5 </t>
  </si>
  <si>
    <t>№31603434578</t>
  </si>
  <si>
    <t>http://zakupki.gov.ru/223/purchase/public/purchase/info/common-info.html?noticeId=3536634&amp;epz=true&amp;style44=false</t>
  </si>
  <si>
    <t>разработка проектно-сметной документации "техническое перевооружение котельной по ул.Захарова, 1</t>
  </si>
  <si>
    <t>№31603392524</t>
  </si>
  <si>
    <t>http://zakupki.gov.ru/223/purchase/public/purchase/info/common-info.html?noticeId=3492638&amp;epz=true&amp;style44=false</t>
  </si>
  <si>
    <t>разработка проектно-сметной документации "техническое перевооружение котельной по ул.Одесская 40/1</t>
  </si>
  <si>
    <t>№31603392595</t>
  </si>
  <si>
    <t>http://zakupki.gov.ru/223/purchase/public/purchase/info/common-info.html?noticeId=3492713&amp;epz=true&amp;style44=false</t>
  </si>
  <si>
    <t>разработка проектно-сметной документации: "Реконструкция котельной: РЭ №7, ул.Рашпилевская,329/1, г. Краснодар"</t>
  </si>
  <si>
    <t>http://zakupki.gov.ru/223/purchase/public/purchase/info/common-info.html?noticeId=2434050&amp;epz=true&amp;style44=false</t>
  </si>
  <si>
    <t>http://zakupki.gov.ru/223/purchase/public/purchase/info/common-info.html?noticeId=3716182&amp;epz=true&amp;style44=false</t>
  </si>
  <si>
    <t>Контроль за соблюдением сроков выполнения мероприятий инвестиционной программы АО "АТЭК"  "Краснодартеплоэнерго"</t>
  </si>
  <si>
    <t xml:space="preserve">Прочие затраты, без НДС тыс. руб. </t>
  </si>
  <si>
    <t>Реквизиты проектной документации</t>
  </si>
  <si>
    <t>Стоимость по акту сдачи приемки ПИР, без НДС в тыс. руб.</t>
  </si>
  <si>
    <t>Реквизыты договора подряда и первичных учетных документов о выполнении работ</t>
  </si>
  <si>
    <t>Стоимость работ по КС-3, КС-2, актам выполненных работ,без НДС в тыс. руб.</t>
  </si>
  <si>
    <t>Всего, без НДС тыс. руб.</t>
  </si>
  <si>
    <t>Cтроительный контроль, без НДС тыс. руб.</t>
  </si>
  <si>
    <t>Содержание службы заказчика (ФОТ), без НДС тыс. руб.</t>
  </si>
  <si>
    <t>Проценты по кредитам, без НДС тыс. руб.</t>
  </si>
  <si>
    <t>Земельные участки, без НДС тыс. руб.</t>
  </si>
  <si>
    <t>Проект 5-2.2.1 "Новое строительство тепловых сетей для обеспечения перспективной тепловой нагрузки в зоне действия источника Агрономическая, 1"</t>
  </si>
  <si>
    <t>Проект 5-2.2.2 "Новое строительство тепловых сетей для обеспечения перспективной тепловой нагрузки в зоне действия источника Анны Ахматовой, 1 мкр2"</t>
  </si>
  <si>
    <t>Проект 5-2.2.5 "Новое строительство тепловых сетей для обеспечения перспективной тепловой нагрузки в зоне действия источника Воровского, 180/3"</t>
  </si>
  <si>
    <t>Проект 5-2.2.6 "Новое строительство тепловых сетей для обеспечения перспективной тепловой нагрузки в зоне действия источника Восточно-Кругликовская, 55.4"</t>
  </si>
  <si>
    <t>Проект 5-2.2.7 "Новое строительство тепловых сетей для обеспечения перспективной тепловой нагрузки в зоне действия источника Восточно-Кругликовская, 55/4"</t>
  </si>
  <si>
    <t>Проект 5-2.2.8 "Новое строительство тепловых сетей для обеспечения перспективной тепловой нагрузки в зоне действия источника Калинина, 339/3"</t>
  </si>
  <si>
    <t>Проект 5-2.2.9 "Новое строительство тепловых сетей для обеспечения перспективной тепловой нагрузки в зоне действия источника КМР"</t>
  </si>
  <si>
    <t>Проект 5-2.2.10 "Новое строительство тепловых сетей для обеспечения перспективной тепловой нагрузки в зоне действия источника КМР ЦТП-128"</t>
  </si>
  <si>
    <t>Проект 5-2.2.11 "Новое строительство тепловых сетей для обеспечения перспективной тепловой нагрузки в зоне действия источника Ковалева, 16.2"</t>
  </si>
  <si>
    <t>Проект 5-2.2.12 "Новое строительство тепловых сетей для обеспечения перспективной тепловой нагрузки в зоне действия источника Ковалева, 16/2 мкр35"</t>
  </si>
  <si>
    <t>Проект 5-2.2.13 "Новое строительство тепловых сетей для обеспечения перспективной тепловой нагрузки в зоне действия источника Ковалева, 16/2 мкр36"</t>
  </si>
  <si>
    <t>Проект 5-2.2.14 "Новое строительство тепловых сетей для обеспечения перспективной тепловой нагрузки в зоне действия источника Ковалева, 16/2 мкр9"</t>
  </si>
  <si>
    <t>Проект 5-2.2.15 "Новое строительство тепловых сетей для обеспечения перспективной тепловой нагрузки в зоне действия источника Кожевенная, 22"</t>
  </si>
  <si>
    <t>Проект 5-2.2.16 "Новое строительство тепловых сетей для обеспечения перспективной тепловой нагрузки в зоне действия источника Кожевенная, 44.1"</t>
  </si>
  <si>
    <t>Проект 5-2.2.18 "Новое строительство тепловых сетей для обеспечения перспективной тепловой нагрузки в зоне действия источника Красная, 165”</t>
  </si>
  <si>
    <t>Проект 5-2.2.19 "Новое строительство тепловых сетей для обеспечения перспективной тепловой нагрузки в зоне действия источника Красная, 174”</t>
  </si>
  <si>
    <t>Проект 5-2.2.20 "Новое строительство тепловых сетей для обеспечения перспективной тепловой нагрузки в зоне действия источника Красюка, 68”</t>
  </si>
  <si>
    <t>Проект 5-2.2.21 "Новое строительство тепловых сетей для обеспечения перспективной тепловой нагрузки в зоне действия источника Красюка, 68 (ЦТП Ангарская)"</t>
  </si>
  <si>
    <t>Проект 5-2.2.22 "Новое строительство тепловых сетей для обеспечения перспективной тепловой нагрузки в зоне действия источника КРЭС-2 ЗИП-2 (ЦТП Механическая, 14.1)"</t>
  </si>
  <si>
    <t>Проект 5-2.2.24 "Новое строительство тепловых сетей для обеспечения перспективной тепловой нагрузки в зоне действия источника КСК"</t>
  </si>
  <si>
    <t>Проект 5-2.2.25 "Новое строительство тепловых сетей для обеспечения перспективной тепловой нагрузки в зоне действия источника КСК ЦТП-139-140-70"</t>
  </si>
  <si>
    <t>Проект 5-2.2.26 "Новое строительство тепловых сетей для обеспечения перспективной тепловой нагрузки в зоне действия источника КСК ЦТП-139-95-70"</t>
  </si>
  <si>
    <t>Проект 5-2.2.27 "Новое строительство тепловых сетей для обеспечения перспективной тепловой нагрузки в зоне действия источника Лента-2"</t>
  </si>
  <si>
    <t>Проект 5-2.2.28 "Новое строительство тепловых сетей для обеспечения перспективной тепловой нагрузки в зоне действия источника Люберская, 13"</t>
  </si>
  <si>
    <t>Проект 5-2.2.29 "Новое строительство тепловых сетей для обеспечения перспективной тепловой нагрузки в зоне действия источника МЖК ЦТП Ж.дор"</t>
  </si>
  <si>
    <t>Проект 5-2.2.30 "Новое строительство тепловых сетей для обеспечения перспективной тепловой нагрузки в зоне действия источника Мичурина, 16"</t>
  </si>
  <si>
    <t>Проект 5-2.2.32 "Новое строительство тепловых сетей для обеспечения перспективной тепловой нагрузки в зоне действия источника Невкипелова, 25.1"</t>
  </si>
  <si>
    <t>Проект 5-2.2.34 "Новое строительство тепловых сетей для обеспечения перспективной тепловой нагрузки в зоне действия источника Невкипелова, 25/1"</t>
  </si>
  <si>
    <t>Проект 5-2.2.35 "Новое строительство тепловых сетей для обеспечения перспективной тепловой нагрузки в зоне действия источника Немецкая деревня-2 мкр22"</t>
  </si>
  <si>
    <t>Проект 5-2.2.36 "Новое строительство тепловых сетей для обеспечения перспективной тепловой нагрузки в зоне действия источника Немецкая деревня-2 мкр25"</t>
  </si>
  <si>
    <t>Проект 5-2.2.37 "Новое строительство тепловых сетей для обеспечения перспективной тепловой нагрузки в зоне действия источника Нефтяников, 38"</t>
  </si>
  <si>
    <t>Проект 5-2.2.38 "Новое строительство тепловых сетей для обеспечения перспективной тепловой нагрузки в зоне действия источника Новая котельная 1-й Лиговский"</t>
  </si>
  <si>
    <t>Проект 5-2.2.39 "Новое строительство тепловых сетей для обеспечения перспективной тепловой нагрузки в зоне действия источника Новая котельная пос. Пригородный АТЭК"</t>
  </si>
  <si>
    <t>Проект 5-2.2.40 "Новое строительство тепловых сетей для обеспечения перспективной тепловой нагрузки в зоне действия источника Новороссийская, 11"</t>
  </si>
  <si>
    <t>Проект 5-2.2.42 "Новое строительство тепловых сетей для обеспечения перспективной тепловой нагрузки в зоне действия источника Новосельская, 13"</t>
  </si>
  <si>
    <t>Проект 5-2.2.43 "Новое строительство тепловых сетей для обеспечения перспективной тепловой нагрузки в зоне действия источника Одесская, 40"</t>
  </si>
  <si>
    <t>Проект 5-2.2.45 "Новое строительство тепловых сетей для обеспечения перспективной тепловой нагрузки в зоне действия источника ПМР-АТЭК"</t>
  </si>
  <si>
    <t>Проект 5-2.2.46 "Новое строительство тепловых сетей для обеспечения перспективной тепловой нагрузки в зоне действия источника ПМР-АТЭК ЦТП-101"</t>
  </si>
  <si>
    <t>Проект 5-2.2.47 "Новое строительство тепловых сетей для обеспечения перспективной тепловой нагрузки в зоне действия источника пос. Знаменский"</t>
  </si>
  <si>
    <t>Проект 5-2.2.48 "Новое строительство тепловых сетей для обеспечения перспективной тепловой нагрузки в зоне действия источника пос. Зональный"</t>
  </si>
  <si>
    <t>Проект 5-2.2.50 "Новое строительство тепловых сетей для обеспечения перспективной тепловой нагрузки в зоне действия источника пос. Колосистый"</t>
  </si>
  <si>
    <t>Проект 5-2.2.51 "Новое строительство тепловых сетей для обеспечения перспективной тепловой нагрузки в зоне действия источника пос. Нефтезавода"</t>
  </si>
  <si>
    <t>Проект 5-2.2.52 "Новое строительство тепловых сетей для обеспечения перспективной тепловой нагрузки в зоне действия источника пос. Плодородный"</t>
  </si>
  <si>
    <t>Проект 5-2.2.54 "Новое строительство тепловых сетей для обеспечения перспективной тепловой нагрузки в зоне действия источника Рашпилевская, 154"</t>
  </si>
  <si>
    <t>Проект 5-2.2.55 "Новое строительство тепловых сетей для обеспечения перспективной тепловой нагрузки в зоне действия источника РОК-1”</t>
  </si>
  <si>
    <t>Проект 5-2.2.56 "Новое строительство тепловых сетей для обеспечения перспективной тепловой нагрузки в зоне действия источника РОК-1 ЦТП 16)"</t>
  </si>
  <si>
    <t>Проект 5-2.2.57 "Новое строительство тепловых сетей для обеспечения перспективной тепловой нагрузки в зоне действия источника РОК-1 (ЦТП Азовская, 19)"</t>
  </si>
  <si>
    <t>Проект 5-2.2.58 "Новое строительство тепловых сетей для обеспечения перспективной тепловой нагрузки в зоне действия источника РОК-1 мкр228"</t>
  </si>
  <si>
    <t>Проект 5-2.2.61 "Новое строительство тепловых сетей для обеспечения перспективной тепловой нагрузки в зоне действия источника Свободная, 76"</t>
  </si>
  <si>
    <t>Проект 5-2.2.64 "Новое строительство тепловых сетей для обеспечения перспективной тепловой нагрузки в зоне действия источника Северная,309”</t>
  </si>
  <si>
    <t>Проект 5-2.2.65 "Новое строительство тепловых сетей для обеспечения перспективной тепловой нагрузки в зоне действия источника Северная,564"</t>
  </si>
  <si>
    <t>Проект 5-2.2.66 "Новое строительство тепловых сетей для обеспечения перспективной тепловой нагрузки в зоне действия источника Ставропольская, 47"</t>
  </si>
  <si>
    <t>Проект 5-2.2.67 "Новое строительство тепловых сетей для обеспечения перспективной тепловой нагрузки в зоне действия источника Таманская, 174 мкр52"</t>
  </si>
  <si>
    <t>Проект 5-2.2.68 "Новое строительство тепловых сетей для обеспечения перспективной тепловой нагрузки в зоне действия источника Таманская, 174 мкр53"</t>
  </si>
  <si>
    <t>Проект 5-2.2.69 "Новое строительство тепловых сетей для обеспечения перспективной тепловой нагрузки в зоне действия источника Таманская, 174(110/70)"</t>
  </si>
  <si>
    <t>Проект 5-2.2.70 "Новое строительство тепловых сетей для обеспечения перспективной тепловой нагрузки в зоне действия источника Тепличная, 19 мкр51"</t>
  </si>
  <si>
    <t>Проект 5-2.2.71 "Новое строительство тепловых сетей для обеспечения перспективной тепловой нагрузки в зоне действия источника Тепличная, 19 мкр52"</t>
  </si>
  <si>
    <t>Проект 5-2.2.72 "Новое строительство тепловых сетей для обеспечения перспективной тепловой нагрузки в зоне действия источника Тепличная,19"</t>
  </si>
  <si>
    <t>Проект 5-2.2.73 "Новое строительство тепловых сетей для обеспечения перспективной тепловой нагрузки в зоне действия источника Трудовой Славы,32"</t>
  </si>
  <si>
    <t>Проект 5-2.2.74 "Новое строительство тепловых сетей для обеспечения перспективной тепловой нагрузки в зоне действия источника ТЭЦ-КМР"</t>
  </si>
  <si>
    <t>Проект 5-2.2.75 "Новое строительство тепловых сетей для обеспечения перспективной тепловой нагрузки в зоне действия источника ТЭЦ-ПМР мкр27"</t>
  </si>
  <si>
    <t>Проект 5-2.2.76 "Новое строительство тепловых сетей для обеспечения перспективной тепловой нагрузки в зоне действия источника ТЭЦ-ПМР мкр47"</t>
  </si>
  <si>
    <t>Проект 5-2.2.77 "Новое строительство тепловых сетей для обеспечения перспективной тепловой нагрузки в зоне действия источника ТЭЦ-ЧМР"</t>
  </si>
  <si>
    <t>Проект 5-2.2.78 "Новое строительство тепловых сетей для обеспечения перспективной тепловой нагрузки в зоне действия источника Уссурийская, 2"</t>
  </si>
  <si>
    <t>Проект 5-2.2.79 "Новое строительство тепловых сетей для обеспечения перспективной тепловой нагрузки в зоне действия источника ЦГ-Новое строительство-РСГ-РПП"</t>
  </si>
  <si>
    <t>Проект 5-2.2.81 "Новое строительство тепловых сетей для обеспечения перспективной тепловой нагрузки в зоне действия источника Чкалова, 91"</t>
  </si>
  <si>
    <t>Проект 5-2.2.82 "Новое строительство тепловых сетей для обеспечения перспективной тепловой нагрузки в зоне действия источника ЧМР"</t>
  </si>
  <si>
    <t>Проект 5-2.2.83 "Новое строительство тепловых сетей для обеспечения перспективной тепловой нагрузки в зоне действия источника ЧМР ЦТП-113"</t>
  </si>
  <si>
    <t>Проект 5-2.2.84 "Новое строительство тепловых сетей для обеспечения перспективной тепловой нагрузки в зоне действия источника ЧМР ЦТП-115"</t>
  </si>
  <si>
    <t>Проект 5-2.2.85 "Новое строительство тепловых сетей для обеспечения перспективной тепловой нагрузки в зоне действия источника Янковского, 108"</t>
  </si>
  <si>
    <t>Проект 5-2.2.86 "Новое строительство тепловых сетей для обеспечения перспективной тепловой нагрузки в зоне действия источника Российская,96_1"</t>
  </si>
  <si>
    <t>Проект 5-2.2.87 "Новое строительство тепловых сетей для обеспечения перспективной тепловой нагрузки в зоне действия источника Анны Ахматовой, 1"</t>
  </si>
  <si>
    <t>Проект 5-2.2.88 "Новое строительство тепловых сетей для обеспечения перспективной тепловой нагрузки в зоне действия источника Свободная,76_2"</t>
  </si>
  <si>
    <t>Проект 5-2.2.89 "Новое строительство тепловых сетей для обеспечения перспективной тепловой нагрузки в зоне действия источника Свободы,20_1"</t>
  </si>
  <si>
    <t>Проект 5-2.2.90 "Новое строительство тепловых сетей для обеспечения перспективной тепловой нагрузки в зоне действия источника пос. Березовый, 37_10"</t>
  </si>
  <si>
    <t>Проект 5-2.2.91 "Новое строительство тепловых сетей для обеспечения перспективной тепловой нагрузки в зоне действия источника пр. Полевой, 15_1"</t>
  </si>
  <si>
    <t>Проект 5-2.2.92 "Новое строительство тепловых сетей для обеспечения перспективной тепловой нагрузки в зоне действия источника Фестивальная, 33_1”</t>
  </si>
  <si>
    <t>Проект 5-2.2.93 "Новое строительство тепловых сетей для обеспечения перспективной тепловой нагрузки в зоне действия источника Северная, 265_1"</t>
  </si>
  <si>
    <t>Проект 5-2.2.94 "Новое строительство тепловых сетей для обеспечения перспективной тепловой нагрузки в зоне действия источника Таманская, 174(110_70)"</t>
  </si>
  <si>
    <t>Проект 5-2.2.95 "Новое строительство тепловых сетей для обеспечения перспективной тепловой нагрузки в зоне действия источника Янковского, 108 (ЦТП 151_1)"</t>
  </si>
  <si>
    <t>Проект 5-2.2.97 "Новое строительство тепловых сетей для обеспечения перспективной тепловой нагрузки в зоне действия источника тэц мжк цтп кубань"</t>
  </si>
  <si>
    <t>Проект 5-2.2.99 "Новое строительство тепловых сетей для обеспечения перспективной тепловой нагрузки в зоне действия источника Таманская, 174 (95_70)"</t>
  </si>
  <si>
    <t>Проект 5-2.2.100 "Новое строительство тепловых сетей для обеспечения перспективной тепловой нагрузки в зоне действия источника МЖК ЦТП 9-го Мая"</t>
  </si>
  <si>
    <t>Проект 5-2.2.102 "Новое строительство тепловых сетей для обеспечения перспективной тепловой нагрузки в зоне действия источника Промышленная 38_1"</t>
  </si>
  <si>
    <t>Проект 5-2.2.103 "Новое строительство тепловых сетей для обеспечения перспективной тепловой нагрузки в зоне действия источника Промышленная, 21 (ЦТП Промышленная, 21_14)"</t>
  </si>
  <si>
    <t>Проект 5-2.2.104 "Новое строительство тепловых сетей для обеспечения перспективной тепловой нагрузки в зоне действия источника Янковского, 108 (ЦТП 156_1)"</t>
  </si>
  <si>
    <t>Проект 5-2.2.105 "Новое строительство тепловых сетей для обеспечения перспективной тепловой нагрузки в зоне действия источника Рашпилевская, 329_1"</t>
  </si>
  <si>
    <t>Тепловая сеть от ТК-0/2 до границ земельного участка потребителей в районе ул. Кондратенко в г. Краснодаре (источник Центр города)</t>
  </si>
  <si>
    <t>Тепловая сеть системы теплоснабжения котельной по ул. Московская, 74 от ТК-13 до границы земельных участков ЖК по ул. Московская, 118 и ЖК по ул. Московская, 112 в г. Краснодаре</t>
  </si>
  <si>
    <t>Проект 5-1.2.1.5 "Новая котельная по ул. Одесская, 40/1"</t>
  </si>
  <si>
    <t>Проект 5-1.2.1.1 2 очередь котельной по ул. Свободная, 76/2</t>
  </si>
  <si>
    <t>Проект 5-1.2.1.2
"2 очередь котельной по ул. Бакинская, 5"</t>
  </si>
  <si>
    <t>Проект 5-1.2.1.4
"2 очередь котельной по ул. Новороссийская, 202/2"</t>
  </si>
  <si>
    <t>Проект 5-1.2.1.8
"2 очередь котельной по ул. Новосельская, 13, п. Березовый"</t>
  </si>
  <si>
    <t>Проект 5-1.2.1.9
"Новая котельная ЖК "Народный)</t>
  </si>
  <si>
    <t>Проект 5-1.2.1.10
"2 очередь котельной по ул. Люберская, 13 (ОТД 3 СКЗ-НИИ)"</t>
  </si>
  <si>
    <t>Проект 5-1.2.1.6
"Новая котельная по ул. Ведомственная, 9"</t>
  </si>
  <si>
    <t>Проект 5-1.2.1.12
"Новая котельная в зоне действия котельной в п. Пригородный (N 9)"</t>
  </si>
  <si>
    <t>Проект 5-1.2.1.14
"Новая котельная 1-й Лиговский"</t>
  </si>
  <si>
    <t>Проект 5-1.2.1.13 "Новая котельная  Лента-2" по ул. Тополиная, 46/1</t>
  </si>
  <si>
    <t>Проект 5-2.3.1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16-й Полевой участок, 11x"</t>
  </si>
  <si>
    <t>Проект 5-2.3.3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Агрономическая, 1x"</t>
  </si>
  <si>
    <t>Проект 5-2.3.4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Алтайская, 2.3"</t>
  </si>
  <si>
    <t>Проект 5-2.3.5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Бабушкина, 283"</t>
  </si>
  <si>
    <t>Проект 5-2.3.6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Бакинская, 5"</t>
  </si>
  <si>
    <t>Проект 5-2.3.7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Бершанской, 404.3"</t>
  </si>
  <si>
    <t>Проект 5-2.3.8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Бородина, 22"</t>
  </si>
  <si>
    <t>Проект 5-2.3.12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Воровского, 180.3"</t>
  </si>
  <si>
    <t>Проект 5-2.3.13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Восточно-Кругликовская, 55.4"</t>
  </si>
  <si>
    <t>Проект 5-2.3.14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Зиповская, 29"</t>
  </si>
  <si>
    <t>Проект 5-2.3.15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Ипподромная, 53.4"</t>
  </si>
  <si>
    <t>Проект 5-2.3.16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Калинина, 339.3"</t>
  </si>
  <si>
    <t>Проект 5-2.3.17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КМР"</t>
  </si>
  <si>
    <t>Проект 5-2.3.18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КМР ЦТП-128"</t>
  </si>
  <si>
    <t>Проект 5-2.3.19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Ковалева, 16.2"</t>
  </si>
  <si>
    <t>Проект 5-2.3.20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Кожевенная, 22"</t>
  </si>
  <si>
    <t>Проект 5-2.3.22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Красная, 165"</t>
  </si>
  <si>
    <t>Проект 5-2.3.23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Красная, 174"</t>
  </si>
  <si>
    <t>Проект 5-2.3.24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КСК ЦТП-139-95-70"</t>
  </si>
  <si>
    <t>Проект 5-2.3.25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Люберская, 13"</t>
  </si>
  <si>
    <t>Проект 5-2.3.26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МЖК ЦТП Ж.дор"</t>
  </si>
  <si>
    <t>Проект 5-2.3.27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Мичурина, 16"</t>
  </si>
  <si>
    <t>Проект 5-2.3.28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Московская, 74"</t>
  </si>
  <si>
    <t>Проект 5-2.3.29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Невкипелова, 25.1"</t>
  </si>
  <si>
    <t>Проект 5-2.3.30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Невкипелова, 25.1 (ЦТП 2)"</t>
  </si>
  <si>
    <t>Проект 5-2.3.31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Нефтяников, 38"</t>
  </si>
  <si>
    <t>Проект 5-2.3.32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Новороссийская, 202"</t>
  </si>
  <si>
    <t>Проект 5-2.3.33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Новосельская, 13"</t>
  </si>
  <si>
    <t>Проект 5-2.3.34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Одесская, 40"</t>
  </si>
  <si>
    <t>Проект 5-2.3.36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ПМР-АТЭК"</t>
  </si>
  <si>
    <t>Проект 5-2.3.38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пос. Березовый, 37/10"</t>
  </si>
  <si>
    <t>Проект 5-2.3.39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пос. Знаменский"</t>
  </si>
  <si>
    <t>Проект 5-2.3.40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пос. Зональный"</t>
  </si>
  <si>
    <t>Проект 5-2.3.42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пос. Колосистый"</t>
  </si>
  <si>
    <t>Проект 5-2.3.43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пос. Нефтезавода"</t>
  </si>
  <si>
    <t>Проект 5-2.3.44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Промышленная 38/1”</t>
  </si>
  <si>
    <t>Проект 5-2.3.45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Промышленная, 21 (ЦТП Промышленная, 21/14)"</t>
  </si>
  <si>
    <t>Проект 5-2.3.46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Рашпилевская, 329/1"</t>
  </si>
  <si>
    <t>Проект 5-2.3.48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РОК-1”</t>
  </si>
  <si>
    <t>Проект 5-2.3.49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Российская,96/1"</t>
  </si>
  <si>
    <t>Проект 5-2.3.52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Свободная,76/2"</t>
  </si>
  <si>
    <t>Проект 5-2.3.53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Свободы,20/1"</t>
  </si>
  <si>
    <t>Проект 5-2.3.54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Северная, 265/1"</t>
  </si>
  <si>
    <t>Проект 5-2.3.56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Северная,309"</t>
  </si>
  <si>
    <t>Проект 5-2.3.57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Северная,564"</t>
  </si>
  <si>
    <t>Проект 5-2.3.58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Ставропольская, 47"</t>
  </si>
  <si>
    <t>Проект 5-2.3.59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Таманская, 174 (95/70)"</t>
  </si>
  <si>
    <t>Проект 5-2.3.60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Таманская, 174(110/70)"</t>
  </si>
  <si>
    <t>Проект 5-2.3.61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Тепличная,19"</t>
  </si>
  <si>
    <t>Проект 5-2.3.62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Трудовой Славы,32"</t>
  </si>
  <si>
    <t>Проект 5-2.3.63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Уссурийская, 2"</t>
  </si>
  <si>
    <t>Проект 5-2.3.64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Фестивальная, 33/1"</t>
  </si>
  <si>
    <t>Проект 5-2.3.65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ЦГ-Новое строительство-РСГ-РПП"</t>
  </si>
  <si>
    <t>Проект 5-2.3.67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ЧМР"</t>
  </si>
  <si>
    <t>Проект 5-2.3.68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ЧМР ЦТП-113"</t>
  </si>
  <si>
    <t>Проект 5-2.3.69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ЧМР ЦТП-115"</t>
  </si>
  <si>
    <t>Проект 5-2.3.70 "Реконструкция тепловых сетей с увеличением диаметра трубопроводов для обеспечения перспективных приростов тепловой нагрузки в зоне действия источника Янковского, 108 (ЦТП 151/1)"</t>
  </si>
  <si>
    <t>Проект 5-2.6.3.11 "Установка пластинчатых теплообменников вместо кожухотрубных в ЦТП в зоне действия выводов Краснодарской ТЭЦ ЧМР, КМР, Центр города (всего 18 ЦТП)"</t>
  </si>
  <si>
    <t>Проект 5-2.7.1. "Строительство насосной станции в районе ТК-28 на выводе КМР"</t>
  </si>
  <si>
    <t>Проект 5-2.4.22 "Реконструкция тепловых сетей с увеличением диаметра трубопроводов для обеспечения существующих расчетных гидравлических режимов в зоне действия источника КМР"</t>
  </si>
  <si>
    <t>Проект 5-2.4.59 "Реконструкция тепловых сетей с увеличением диаметра трубопроводов для обеспечения существующих расчетных гидравлических режимов в зоне действия источника РОК-1”</t>
  </si>
  <si>
    <t>Подгруппа проектов 5-2.9 "Перевод на закрытую систему ГВС"</t>
  </si>
  <si>
    <t>Проект 5-1.1.4.2 "Установка приборов учета расхода тепловой энергии."</t>
  </si>
  <si>
    <t>Тепловая сеть  к ЖК Тургенев по ул. Дальняя, 8</t>
  </si>
  <si>
    <t>строительство тепловой сети  котельной по ул. Невкипелого, д. 25/1, до жилых домов по ул. Трудовой Славы, д. 62 а</t>
  </si>
  <si>
    <t>тепловая сеть от магистральной тепловой сети «ТЭЦ-ЧМР» на теплоснабжение жилых застроек по ул. Старокубанской и ул. Уральской</t>
  </si>
  <si>
    <t>Тепловая сеть к 12-ти этажному жилому дому по ул. Дмитриевская Дамба,10</t>
  </si>
  <si>
    <t>Строительство котельной проезд 1-й Лиговский</t>
  </si>
  <si>
    <t>Монтаж водоподогревательной установки (4 шт.)  на ЦТП №123 по ул.Уральская,164/3  г. Краснодар (301340-2шт.,301341-2шт.)</t>
  </si>
  <si>
    <t>Строительство 2КТП-630/10/0,4 кВ ЦТП №120 (ТК-28) расположенному по адресу: г. Краснодар, ул. Сормовская 177/2</t>
  </si>
  <si>
    <t>УУТЭ на А.Ахматовой - Кт задолжн.+ материалы на УУТЭ Промышленная, 21 + УУТЭ комерч. На домах</t>
  </si>
  <si>
    <t>участок нового строительства к ОАПП,22</t>
  </si>
  <si>
    <t>участок нового строительства к ОАПП,5</t>
  </si>
  <si>
    <t>Контроль за достижением плановых значений показателей инвестиционной программы АО "АТЭК" филиал "Краснодартеплоэнерго", достижение которых предусмотрено в результате реализации соответствующих мероприятий инвестиционной программы</t>
  </si>
  <si>
    <t>ТК-75</t>
  </si>
  <si>
    <t>ТК-54</t>
  </si>
  <si>
    <t>Отчет о достижении плановых значений показателей надежности и энергетической эффективности объектов централизованного теплоснабжения, достижение которых предусмотрено в результате реализации мероприятий инвестиционной программы АО "АТЭК" филиал "Краснодартеплоэнерго"</t>
  </si>
  <si>
    <t>участок нового строительства к ОАПП,54</t>
  </si>
  <si>
    <t>участок нового строительства к ОАПП,6</t>
  </si>
  <si>
    <t>участок нового строительства к ОАПП,8</t>
  </si>
  <si>
    <t>110; 110; 186</t>
  </si>
  <si>
    <t>200; 100; 125</t>
  </si>
  <si>
    <t>227; 227; 571</t>
  </si>
  <si>
    <t>300; 150; 125</t>
  </si>
  <si>
    <t>91; 266</t>
  </si>
  <si>
    <t>200; 100</t>
  </si>
  <si>
    <t>79; 79; 111</t>
  </si>
  <si>
    <t>80; 100; 150</t>
  </si>
  <si>
    <t>307; 207</t>
  </si>
  <si>
    <t>100; 200</t>
  </si>
  <si>
    <t>609; 489; 900; 41; 38; 1068; 967</t>
  </si>
  <si>
    <t>40; 50; 80; 100; 125; 150; 200</t>
  </si>
  <si>
    <t>45; 52</t>
  </si>
  <si>
    <t>40; 50</t>
  </si>
  <si>
    <t>в.1;  т.4</t>
  </si>
  <si>
    <t>АПП,1510_2017; АПП,1433_2017</t>
  </si>
  <si>
    <t>99; 589; 690</t>
  </si>
  <si>
    <t>40; 150; 250</t>
  </si>
  <si>
    <t>ТК-32/1; ТК-2</t>
  </si>
  <si>
    <t>АПП,1509_2016; ТК-3</t>
  </si>
  <si>
    <t>участок нового строительства к ОАПП,35</t>
  </si>
  <si>
    <t>487; 154</t>
  </si>
  <si>
    <t>125; 250</t>
  </si>
  <si>
    <t>участок нового строительства к ОАПП,36</t>
  </si>
  <si>
    <t>338; 107</t>
  </si>
  <si>
    <t>80; 150</t>
  </si>
  <si>
    <t>участок нового строительства к ОАПП,9</t>
  </si>
  <si>
    <t>302; 107</t>
  </si>
  <si>
    <t>18; 91; 26</t>
  </si>
  <si>
    <t>40; 80; 100</t>
  </si>
  <si>
    <t>УТ-1; ТК-6</t>
  </si>
  <si>
    <t>АПП,1392_2017; АПП,986_2015</t>
  </si>
  <si>
    <t>73; 12; 14; 19</t>
  </si>
  <si>
    <t>40; 50; 80; 125</t>
  </si>
  <si>
    <t>к</t>
  </si>
  <si>
    <t>АПП,1263_2017; АПП,1580_2017;  АПП,1364_2016</t>
  </si>
  <si>
    <t>УТ-2; к; т.А</t>
  </si>
  <si>
    <t>АПП,1356_2016</t>
  </si>
  <si>
    <t>АПП,1261_2016</t>
  </si>
  <si>
    <t>т.26</t>
  </si>
  <si>
    <t>ТК-4</t>
  </si>
  <si>
    <t>АПП,1660_2017</t>
  </si>
  <si>
    <t>АПП,1545_2017</t>
  </si>
  <si>
    <t>У-1</t>
  </si>
  <si>
    <t>т.104</t>
  </si>
  <si>
    <t>АПП,1566_2016</t>
  </si>
  <si>
    <t>участок нового строительства</t>
  </si>
  <si>
    <t>256; 103; 103</t>
  </si>
  <si>
    <t>80; 100; 200</t>
  </si>
  <si>
    <t>223; 223</t>
  </si>
  <si>
    <t>200; 400</t>
  </si>
  <si>
    <t>участок нового строительства к ОАПП,23</t>
  </si>
  <si>
    <t>АПП,943_2017</t>
  </si>
  <si>
    <t>96; 33</t>
  </si>
  <si>
    <t>40; 80</t>
  </si>
  <si>
    <t>к; в.1</t>
  </si>
  <si>
    <t>АПП,1526_2017; к</t>
  </si>
  <si>
    <t>40; 250; 300</t>
  </si>
  <si>
    <t>АПП,1639_2017; ОАПП,24</t>
  </si>
  <si>
    <t>участок нового строительства к ОАПП,24</t>
  </si>
  <si>
    <t>121; 198; 121</t>
  </si>
  <si>
    <t>125; 150; 250</t>
  </si>
  <si>
    <t>2533; 346; 346</t>
  </si>
  <si>
    <t>70; 200; 400</t>
  </si>
  <si>
    <t>923; 212; 212</t>
  </si>
  <si>
    <t>50; 100; 200</t>
  </si>
  <si>
    <t>участок нового строительства к ОАПП,25</t>
  </si>
  <si>
    <t>70; 477</t>
  </si>
  <si>
    <t>150; 80</t>
  </si>
  <si>
    <t>АПП,1237_2016; АПП,971_2017</t>
  </si>
  <si>
    <t>т.32; ТК-4</t>
  </si>
  <si>
    <t>414; 414; 2538</t>
  </si>
  <si>
    <t>450; 250; 100</t>
  </si>
  <si>
    <t>475; 475; 3954</t>
  </si>
  <si>
    <t>400; 200; 70</t>
  </si>
  <si>
    <t>АПП,1642_2017</t>
  </si>
  <si>
    <t>250; 159</t>
  </si>
  <si>
    <t>АПП,1381_2016; АПП,1552_2017; АПП,1564_2016</t>
  </si>
  <si>
    <t>ТК-2; к; ТК-1</t>
  </si>
  <si>
    <t>303; 356; 13; 68; 122</t>
  </si>
  <si>
    <t>40; 50; 80; 125; 150</t>
  </si>
  <si>
    <t>АПП,1678_2016; АПП,1679_2017; АПП,1617_2017; АПП,188_2017</t>
  </si>
  <si>
    <t>215; 60; 45; 46; 65</t>
  </si>
  <si>
    <t>40; 80; 200; 250; 350</t>
  </si>
  <si>
    <t>АПП,1629_2017; АПП,244_2017; ОАПП,27; У-ОАПП,24</t>
  </si>
  <si>
    <t>ТК-16; ТК-АПП,244; ОАПП,27</t>
  </si>
  <si>
    <t>т.34</t>
  </si>
  <si>
    <t>АПП,1373_2015</t>
  </si>
  <si>
    <t>167; 31; 30</t>
  </si>
  <si>
    <t>40; 50; 80</t>
  </si>
  <si>
    <t>т13</t>
  </si>
  <si>
    <t>АПП,1586_2017</t>
  </si>
  <si>
    <t>АПП,1695_2017; к</t>
  </si>
  <si>
    <t>2352; 252; 305; 578; 305</t>
  </si>
  <si>
    <t>50; 80; 150; 250; 300</t>
  </si>
  <si>
    <t>к; участок нового строительства к ОАПП,28</t>
  </si>
  <si>
    <t>АПП,1167_2017; участок нового строительства к ОАПП,28</t>
  </si>
  <si>
    <t>АПП,1365_2016</t>
  </si>
  <si>
    <t>164; 336</t>
  </si>
  <si>
    <t>АПП,1621_2017; АПП,1372_2016; АПП,1587_2017; АПП,1670_2016</t>
  </si>
  <si>
    <t>ТК-3</t>
  </si>
  <si>
    <t>АПП,1366_2016</t>
  </si>
  <si>
    <t>383; 423; 454; 394</t>
  </si>
  <si>
    <t>40; 50; 80; 100</t>
  </si>
  <si>
    <t>к; ТК-7в; ТК-26</t>
  </si>
  <si>
    <t>АПП,1390_2016; ОАПП,28.2; АПП,444_2016</t>
  </si>
  <si>
    <t>ТК-5</t>
  </si>
  <si>
    <t>АПП,1520_2016</t>
  </si>
  <si>
    <t>ТК-12</t>
  </si>
  <si>
    <t>АПП,1533_2017</t>
  </si>
  <si>
    <t>участок нового строительства к ОАПП,228</t>
  </si>
  <si>
    <t>48; 62; 48</t>
  </si>
  <si>
    <t>50; 70; 100</t>
  </si>
  <si>
    <t>309; 103</t>
  </si>
  <si>
    <t>участок нового строительства к ОАПП,1</t>
  </si>
  <si>
    <t>АПП,1501_2016</t>
  </si>
  <si>
    <t>60; 76</t>
  </si>
  <si>
    <t>80; 100</t>
  </si>
  <si>
    <t>АПП,1750_2016</t>
  </si>
  <si>
    <t>АПП,1622_2016</t>
  </si>
  <si>
    <t>298; 90</t>
  </si>
  <si>
    <t>участок нового строительства к ОАПП,52</t>
  </si>
  <si>
    <t>участок нового строительства к ОАПП,53</t>
  </si>
  <si>
    <t>217; 79</t>
  </si>
  <si>
    <t>УТ1; УТ-6</t>
  </si>
  <si>
    <t>УТ-5; к</t>
  </si>
  <si>
    <t>122; 122; 361</t>
  </si>
  <si>
    <t>250; 125; 100</t>
  </si>
  <si>
    <t>участок нового строительства к ОАПП,51</t>
  </si>
  <si>
    <t>95; 95; 150</t>
  </si>
  <si>
    <t>160; 204</t>
  </si>
  <si>
    <t>250; 200</t>
  </si>
  <si>
    <t>ОАПП,51; ОАПП,52.2</t>
  </si>
  <si>
    <t>к; т.8</t>
  </si>
  <si>
    <t>АПП,1354_2017; АПП,1413_2017; АПП,1426_2017</t>
  </si>
  <si>
    <t>к; ТК-АПП,1426</t>
  </si>
  <si>
    <t>112; 345</t>
  </si>
  <si>
    <t>участок нового строительства к ОАПП,100</t>
  </si>
  <si>
    <t>155; 155; 449</t>
  </si>
  <si>
    <t>участок нового строительства к ОАПП,27</t>
  </si>
  <si>
    <t>участок нового строительства к ОАПП,47</t>
  </si>
  <si>
    <t>123; 401</t>
  </si>
  <si>
    <t>200;100</t>
  </si>
  <si>
    <t>112; 358</t>
  </si>
  <si>
    <t>участок нового строительства к ОАПП,56</t>
  </si>
  <si>
    <t>УТ-1</t>
  </si>
  <si>
    <t>АПП,1172_2016</t>
  </si>
  <si>
    <t>456; 289; 84; 398; 159</t>
  </si>
  <si>
    <t>50; 80; 100; 150; 200</t>
  </si>
  <si>
    <t>АПП,1620_2017</t>
  </si>
  <si>
    <t>79; 231; 130; 187</t>
  </si>
  <si>
    <t>40; 50; 80; 300</t>
  </si>
  <si>
    <t>тк.1; ТК-АПП,1739; ТК-АПП,1434; ТК-АПП,1387</t>
  </si>
  <si>
    <t>АПП,1508_2017; ТК-АПП,1637; ТК-АПП,1787; АПП,1387_2017</t>
  </si>
  <si>
    <t>т.37</t>
  </si>
  <si>
    <t>АПП,1391_2017</t>
  </si>
  <si>
    <t>АПП,1653_2017</t>
  </si>
  <si>
    <t>78; 60</t>
  </si>
  <si>
    <t>АПП,1235_2016; АПП,1384_2017</t>
  </si>
  <si>
    <t>ТК15; 26</t>
  </si>
  <si>
    <t>77; 117; 55; 40</t>
  </si>
  <si>
    <t>УТ-АПП,134; АПП,135_2016; АПП,1380_2015</t>
  </si>
  <si>
    <t>УТ АПП,135; УТ АПП,1380</t>
  </si>
  <si>
    <t>67; 2550</t>
  </si>
  <si>
    <t>40; 50; 200; 300</t>
  </si>
  <si>
    <t>Анны Ахматовой,1</t>
  </si>
  <si>
    <t>ОАПП,1</t>
  </si>
  <si>
    <t>АПП,1361_2016</t>
  </si>
  <si>
    <t>АПП,1386_2017; АПП,1479_2017</t>
  </si>
  <si>
    <t>АПП,1531_2017</t>
  </si>
  <si>
    <t>178; 12</t>
  </si>
  <si>
    <t>80; 125</t>
  </si>
  <si>
    <t>АПП,1249_2017; АПП,184_2016</t>
  </si>
  <si>
    <t>АПП,1617_2017</t>
  </si>
  <si>
    <t>446; 137</t>
  </si>
  <si>
    <t>150; 200</t>
  </si>
  <si>
    <t>АПП,1219_2017; ОАПП,53</t>
  </si>
  <si>
    <t>к; УТ4</t>
  </si>
  <si>
    <t xml:space="preserve">17; 221 </t>
  </si>
  <si>
    <t>40; 125</t>
  </si>
  <si>
    <t>АПП,1627_2017; АПП,193_2017</t>
  </si>
  <si>
    <t>45; 160; 27</t>
  </si>
  <si>
    <t>100; 150; 200</t>
  </si>
  <si>
    <t>АПП,1369_2016; АПП,983_2017; АПП,987_2015</t>
  </si>
  <si>
    <t>ТК4; ТК-АПП,983; т.7</t>
  </si>
  <si>
    <t>ОАПП,52.1</t>
  </si>
  <si>
    <t>У-19</t>
  </si>
  <si>
    <t>АПП,185_2016</t>
  </si>
  <si>
    <t>АПП,1657_2017</t>
  </si>
  <si>
    <t>226; 163</t>
  </si>
  <si>
    <t>АПП,1257_2017; АПП,192_2016</t>
  </si>
  <si>
    <t>АПП,1375_2017</t>
  </si>
  <si>
    <t>ТК40</t>
  </si>
  <si>
    <t>АПП,303_2017</t>
  </si>
  <si>
    <t>т.232</t>
  </si>
  <si>
    <t>35; 69</t>
  </si>
  <si>
    <t>т.8; т.1</t>
  </si>
  <si>
    <t>т.9; т.2; т.0</t>
  </si>
  <si>
    <t>63; 38</t>
  </si>
  <si>
    <t>200; 250</t>
  </si>
  <si>
    <t>Агроном., 1</t>
  </si>
  <si>
    <t>ТК-1</t>
  </si>
  <si>
    <t>50; 373; 16</t>
  </si>
  <si>
    <t>50; 150; 200</t>
  </si>
  <si>
    <t>14; 15</t>
  </si>
  <si>
    <t>в.1</t>
  </si>
  <si>
    <t>ТК- 1; Бабушкина 283/2</t>
  </si>
  <si>
    <t>110; 6; 225</t>
  </si>
  <si>
    <t>т.33; в.1; т.1; т.28</t>
  </si>
  <si>
    <t>Дальняя,1,А; т.1; т.23; т.34</t>
  </si>
  <si>
    <t>45; 21; 51; 66</t>
  </si>
  <si>
    <t>100; 125; 150; 200</t>
  </si>
  <si>
    <t>т.1; т.13; т.14; т.15</t>
  </si>
  <si>
    <t>т.2; т.14; т.14а; ТК-15/1</t>
  </si>
  <si>
    <t>7; 368; 17</t>
  </si>
  <si>
    <t>125; 150; 200</t>
  </si>
  <si>
    <t>У-1; т.66; к; Бородина, 22/1</t>
  </si>
  <si>
    <t>т.72; к; т.54; У-1</t>
  </si>
  <si>
    <t>90; 33; 25</t>
  </si>
  <si>
    <t>ТК-73; ТК-74</t>
  </si>
  <si>
    <t>ТК-74; т.74-1</t>
  </si>
  <si>
    <t>ТК-9а</t>
  </si>
  <si>
    <t>т.8а</t>
  </si>
  <si>
    <t>311; 56</t>
  </si>
  <si>
    <t>200; 50</t>
  </si>
  <si>
    <t>т.8; к; т.9</t>
  </si>
  <si>
    <t>ТК-3а; т.9; т.8</t>
  </si>
  <si>
    <t>Калинина, 339/3; ТК2; ТК29; СТК32</t>
  </si>
  <si>
    <t>ТК1; ТК29; УТ1; СТК33</t>
  </si>
  <si>
    <t>72; 200; 101; 4</t>
  </si>
  <si>
    <t>200; 250; 300; 400</t>
  </si>
  <si>
    <t>176; 269; 401; 179</t>
  </si>
  <si>
    <t>600; 450; 350; 250</t>
  </si>
  <si>
    <t>ТК-29; ТК-30; ТК-0; ТК-8; ТК-1; ТК-7</t>
  </si>
  <si>
    <t>ТК-30; ТК-1; ЦТП-125; ТК-2,3; ТК-8</t>
  </si>
  <si>
    <t>11; 39</t>
  </si>
  <si>
    <t>150; 125</t>
  </si>
  <si>
    <t>т.101; ТК-10</t>
  </si>
  <si>
    <t>ТК-10; ВК-10а</t>
  </si>
  <si>
    <t>90; 349; 345; 176</t>
  </si>
  <si>
    <t>150; 200; 250; 300</t>
  </si>
  <si>
    <t>12; 54; 500</t>
  </si>
  <si>
    <t>т.1; ТК-3; ТК-5</t>
  </si>
  <si>
    <t>т.22; ТК-4; т.28-1</t>
  </si>
  <si>
    <t>12; 9</t>
  </si>
  <si>
    <t>100; 125; 200</t>
  </si>
  <si>
    <t>125; 200</t>
  </si>
  <si>
    <t>т.3; Красная,165</t>
  </si>
  <si>
    <t>Красная, 174/4</t>
  </si>
  <si>
    <t>ТК-10; т.9; ТК-36; т.15; ТК-37</t>
  </si>
  <si>
    <t>ТК-11; т.15; ТК-37; т.16; т.66</t>
  </si>
  <si>
    <t>23; 51; 18</t>
  </si>
  <si>
    <t>Люберская, 13</t>
  </si>
  <si>
    <t xml:space="preserve">ТК-1; т.1; ТК-2; т.3; </t>
  </si>
  <si>
    <t>24; 19; 33</t>
  </si>
  <si>
    <t>80; 150; 200</t>
  </si>
  <si>
    <t>ЦТП Авангард; в.1; 15</t>
  </si>
  <si>
    <t>в.1; ТК1; ТК2; ТК-3; 2</t>
  </si>
  <si>
    <t>в. 1</t>
  </si>
  <si>
    <t>т.5; УТ-14; т.6; в.41</t>
  </si>
  <si>
    <t>т.6; в.41; УТ-14; в.42</t>
  </si>
  <si>
    <t>ТК-32</t>
  </si>
  <si>
    <t>в.1; ЦТП-2</t>
  </si>
  <si>
    <t>ЦТП-2</t>
  </si>
  <si>
    <t>в3</t>
  </si>
  <si>
    <t>Ш.Нефт.38-95/70</t>
  </si>
  <si>
    <t>т.32</t>
  </si>
  <si>
    <t>91; 56; 2</t>
  </si>
  <si>
    <t>т.108; т.116; т.113; т.117; Новороссийская, 202</t>
  </si>
  <si>
    <t>т.113; т.117; т.116; к; У-1</t>
  </si>
  <si>
    <t>10; 33; 313</t>
  </si>
  <si>
    <t>10 участков</t>
  </si>
  <si>
    <t>в.1; ТК-1</t>
  </si>
  <si>
    <t>т.19; ТК-2</t>
  </si>
  <si>
    <t>11; 521; 219; 651; 389; 1145</t>
  </si>
  <si>
    <t>200; 300; 400; 500; 600; 700</t>
  </si>
  <si>
    <t>стр.305 кн.7</t>
  </si>
  <si>
    <t>114; 151</t>
  </si>
  <si>
    <t>125; 150</t>
  </si>
  <si>
    <t>59; 9</t>
  </si>
  <si>
    <t>75; 11; 133</t>
  </si>
  <si>
    <t>т5</t>
  </si>
  <si>
    <t>т12</t>
  </si>
  <si>
    <t>т.1</t>
  </si>
  <si>
    <t>99; 63; 136</t>
  </si>
  <si>
    <t>125; 300; 200</t>
  </si>
  <si>
    <t>т.3; т.38; т.37; т.55; т.67</t>
  </si>
  <si>
    <t>т.5; т.40; т.55; т.57; т.70</t>
  </si>
  <si>
    <t>3; 47</t>
  </si>
  <si>
    <t>250; 80</t>
  </si>
  <si>
    <t>Промышленная 38</t>
  </si>
  <si>
    <t>котельная; 9</t>
  </si>
  <si>
    <t>стр.311 кн.7</t>
  </si>
  <si>
    <t>стр.310 кн.7</t>
  </si>
  <si>
    <t>9; 104; 414</t>
  </si>
  <si>
    <t>9; 165; 219</t>
  </si>
  <si>
    <t>9; 117; 185</t>
  </si>
  <si>
    <t>т.23; ТК-9а/Ю; в.1(ЦТП-16); т.46</t>
  </si>
  <si>
    <t>ТК-40/Ю; в.1(ЦТП-16); т.46; ТК-25</t>
  </si>
  <si>
    <t>255; 31; 498; 19</t>
  </si>
  <si>
    <t>250; 300; 350; 400</t>
  </si>
  <si>
    <t>Российская,96/1; ТК-4; ТК-2; ТК-1; т.1; т.39; ТК-55; ТК-57; ТК-56</t>
  </si>
  <si>
    <t>ТК-1; ТК-11; ТК-4; т.1; т.39; ТК-57; ТК-48; ТК-56; ТК-48</t>
  </si>
  <si>
    <t>У-1/1;  Свободная,76/2</t>
  </si>
  <si>
    <t>У-1; У-1/1</t>
  </si>
  <si>
    <t>50; 31</t>
  </si>
  <si>
    <t>в.1; ТК-3; ТК-4; ТК-6; т.203; Свободы,20/1</t>
  </si>
  <si>
    <t xml:space="preserve">т.103; т.203; </t>
  </si>
  <si>
    <t>3; 45</t>
  </si>
  <si>
    <t>200; 125</t>
  </si>
  <si>
    <t>Северная 265/1</t>
  </si>
  <si>
    <t>34; 2</t>
  </si>
  <si>
    <t>125; 100</t>
  </si>
  <si>
    <t>А; Б; Е1</t>
  </si>
  <si>
    <t>Б; В; Е</t>
  </si>
  <si>
    <t>61; 2</t>
  </si>
  <si>
    <t>ТК4; Северная, 564</t>
  </si>
  <si>
    <t>к; котельная</t>
  </si>
  <si>
    <t>2; 51</t>
  </si>
  <si>
    <t>300; 100</t>
  </si>
  <si>
    <t>Ставропольск,47; У-0</t>
  </si>
  <si>
    <t>У-0; к</t>
  </si>
  <si>
    <t>192; 248</t>
  </si>
  <si>
    <t>300; 250</t>
  </si>
  <si>
    <t>УТ4</t>
  </si>
  <si>
    <t>УТ2</t>
  </si>
  <si>
    <t>325; 5; 739</t>
  </si>
  <si>
    <t>200; 250; 300</t>
  </si>
  <si>
    <t>107; 51</t>
  </si>
  <si>
    <t>ТК1; т26; т230</t>
  </si>
  <si>
    <t>т230; т27; т23</t>
  </si>
  <si>
    <t>Уссурийская, 10</t>
  </si>
  <si>
    <t>т.0</t>
  </si>
  <si>
    <t>84; 53</t>
  </si>
  <si>
    <t>т10; т12; т14</t>
  </si>
  <si>
    <t>т11-т12; т14; т.119</t>
  </si>
  <si>
    <t>64; 132</t>
  </si>
  <si>
    <t>150; 250</t>
  </si>
  <si>
    <t>т10/17; 32/13</t>
  </si>
  <si>
    <t>к; УТ УАПП,1411,141</t>
  </si>
  <si>
    <t>тк.20 ; т.60/1</t>
  </si>
  <si>
    <t>т.60/1; ТК-АПП,1371</t>
  </si>
  <si>
    <t>176; 45</t>
  </si>
  <si>
    <t>250; 300</t>
  </si>
  <si>
    <t>т.1; т.2; т.28; т.1/1</t>
  </si>
  <si>
    <t>т.2; т.28; т.29; т.1</t>
  </si>
  <si>
    <t>т.6; т.7</t>
  </si>
  <si>
    <t>т.7; к</t>
  </si>
  <si>
    <t>6; 164</t>
  </si>
  <si>
    <t>ЦТП 151/1; У-6; ТК21; 25; 26</t>
  </si>
  <si>
    <t>У-6; 25; 26; ТК21; к</t>
  </si>
  <si>
    <t>41; 280</t>
  </si>
  <si>
    <t>ТК-27; ТК-26</t>
  </si>
  <si>
    <t>У-ТК-27 (ТК-28); ТК-27</t>
  </si>
  <si>
    <t>150; 302</t>
  </si>
  <si>
    <t>т. 19; т.16/1</t>
  </si>
  <si>
    <t>т.16/1; ТК-16</t>
  </si>
  <si>
    <t>материалы</t>
  </si>
  <si>
    <t>ООО "ЭнергоГарант"</t>
  </si>
  <si>
    <t>ООО "Объединенный водоканал"</t>
  </si>
  <si>
    <t>АО "Энергоресурс", договор № 22/16/540 от 19.09.2016</t>
  </si>
  <si>
    <t>№ 28 от 30.06.2017</t>
  </si>
  <si>
    <t>№ 29 от 30.06.2017</t>
  </si>
  <si>
    <t>хоз.способ</t>
  </si>
  <si>
    <t>АО "Энергоресурс", договор № 22/16/174 от 26.04.2016</t>
  </si>
  <si>
    <t>№21 от 30.06.2017</t>
  </si>
  <si>
    <t>ООО "Сибирь-Строй"</t>
  </si>
  <si>
    <t xml:space="preserve">22/17/001 от 17.01.2017г. </t>
  </si>
  <si>
    <t>до полного исполнения обязательств</t>
  </si>
  <si>
    <t>22/17/002 от 17.01.2017г. ; доп. Согл. №1 от 26.06.2017</t>
  </si>
  <si>
    <t>АО " Энергоресурс"; договор №22/17/190 от 05.05.2017 г.</t>
  </si>
  <si>
    <t>22/17/202 от 08.06.2017 г.</t>
  </si>
  <si>
    <t>46 дней</t>
  </si>
  <si>
    <t>№ 1 от 30.06.2017</t>
  </si>
  <si>
    <t>№ 31 от 30.06.2017</t>
  </si>
  <si>
    <t>22/17/387 от 27.09.2017 г.</t>
  </si>
  <si>
    <t>до исполнения обязательств</t>
  </si>
  <si>
    <t>АО " Энергоресурс"; договор № 22/17/188 от 05.05.2017 г.</t>
  </si>
  <si>
    <t>№1 от 31.10.2017</t>
  </si>
  <si>
    <t>№ 2 от 31.12.2017</t>
  </si>
  <si>
    <t>доп. Согл. №1 от 18.12.2017</t>
  </si>
  <si>
    <t>оборудование</t>
  </si>
  <si>
    <t>АО "Краснодаргоргаз" договор № 86337 от 10.12.2015</t>
  </si>
  <si>
    <t>№21232 от 25.10.2016</t>
  </si>
  <si>
    <t>АО "Энергоресурс" договор № 22/16/599 от 05.09.2016</t>
  </si>
  <si>
    <t>№ 26 от 30.06.2017</t>
  </si>
  <si>
    <t>в работе</t>
  </si>
  <si>
    <t>АО "Энергоресурс", договор № 22/16/482 от 22.08.2016</t>
  </si>
  <si>
    <t>№ 22 от 30.06.2017</t>
  </si>
  <si>
    <t>22/16/264 от 17.06.2016г.</t>
  </si>
  <si>
    <t>ООО «Дорстроймеханизация»</t>
  </si>
  <si>
    <t>45 календарных дней</t>
  </si>
  <si>
    <t>К-3 №4 от 12.01.2017</t>
  </si>
  <si>
    <t>КС-3 №5 от 28.02.2017</t>
  </si>
  <si>
    <t>АО "НЭСК-электросети" "Краснодарэлектросеть"</t>
  </si>
  <si>
    <t>акт б/н</t>
  </si>
  <si>
    <t>ОАО «Энергоресурс», договор №22/16/182 от 26.04.2016г.</t>
  </si>
  <si>
    <t>№ 18 от 30.06.2017</t>
  </si>
  <si>
    <t>АО " Энергоресурс"; договор №22/16/176 от 24.04.2016 г.</t>
  </si>
  <si>
    <t>№ 6 от 20.06.2017</t>
  </si>
  <si>
    <t>№ 20 от 30.06.2017</t>
  </si>
  <si>
    <t>КС-3 № 1 от 31.01.2017</t>
  </si>
  <si>
    <t>КС-3 № 2 от 28.02.2017</t>
  </si>
  <si>
    <t>КС-3 № 3 от 30.03.2017</t>
  </si>
  <si>
    <t>КС-3 № 4 от 30.06.2017</t>
  </si>
  <si>
    <t>тепловой сети от магистральной тепловой сети «ТЭЦ-ЧМР» на теплоснабжение жилых застроек по ул. Старокубанской и ул. Уральской</t>
  </si>
  <si>
    <t>АО "Энергоресурс", договор № 22/16/200 от 22.08.2016</t>
  </si>
  <si>
    <t>№ 19 от 30.06.2017</t>
  </si>
  <si>
    <t>45 дней</t>
  </si>
  <si>
    <t>ООО "Региональные коммунальные системы"</t>
  </si>
  <si>
    <t>акт № 17 от 21.08.2017</t>
  </si>
  <si>
    <t>экспертиза</t>
  </si>
  <si>
    <t>АО "Энергоресурс", договор №22/16/541 от 19.09.2016</t>
  </si>
  <si>
    <t>акт №27 от 30.06.2017</t>
  </si>
  <si>
    <t>ООО "Кубаньэнергосервис"</t>
  </si>
  <si>
    <t>№ 22/17/290 от 27.07.2017</t>
  </si>
  <si>
    <t>КС-3 № 1 от 31.10.2017</t>
  </si>
  <si>
    <t>АО "Энергоресурс", договор №22/16/133 от 01.06.2016</t>
  </si>
  <si>
    <t>№13 от 30.06.2017</t>
  </si>
  <si>
    <t>АО "Энергоресурс", договор № 22/17/189 от 05.05.2017</t>
  </si>
  <si>
    <t>акт № 32 от 30.06.2017</t>
  </si>
  <si>
    <t>комплекса многоэтажных домов с коммерческими помещениями по ул. Восточно-Кругликовской, 42/3 в г. Краснодаре</t>
  </si>
  <si>
    <t>АО "Энергоресурс", договор № 22/16/188 от 26.04.2016</t>
  </si>
  <si>
    <t>акт № 14 от 30.06.2017</t>
  </si>
  <si>
    <t>Техническое перевооружение тепловой сети от котельной ул. Таманская, 174 до УТ-5 в г. Краснодаре</t>
  </si>
  <si>
    <t>АО "Энергоресурс", договор № 22/16/170 от 26.04.2016</t>
  </si>
  <si>
    <t>акт № 16 от 30.06.2017</t>
  </si>
  <si>
    <t>ИП Титов С.В.</t>
  </si>
  <si>
    <t>№ 22/17/010 от 31.01.2017</t>
  </si>
  <si>
    <t>КС-3 №1 от 28.02.2017</t>
  </si>
  <si>
    <t>ООО НПП Термотехника</t>
  </si>
  <si>
    <t>№ 22/16/622 от 10.11.2016</t>
  </si>
  <si>
    <t>КС-3 №1 от 31.01.2017</t>
  </si>
  <si>
    <t>Стоимость по акту сдачи приемки ПИР, с НДС в  руб.</t>
  </si>
  <si>
    <t>Стоимость работ по КС-3, КС-2, актам выполненных работ, с НДС в  руб.</t>
  </si>
  <si>
    <t>АО "Энергоресурс", договор № 22/16/481 от 22.08.2016</t>
  </si>
  <si>
    <t>акт № 23 от 30.06.2017</t>
  </si>
  <si>
    <t xml:space="preserve"> Акт № 2017 - 115 от 20.10.2017</t>
  </si>
  <si>
    <t>Степанов Олег Евгеньевич ИП, Договор 17-927(22/17/406) от 11.10.2017 г.</t>
  </si>
  <si>
    <t>материалы+оборудование</t>
  </si>
  <si>
    <t>работы хоз.способом</t>
  </si>
  <si>
    <t>УУТЭ на ЦТП ул.Зиповская, 20/4 к котельной ул.Московская, 42</t>
  </si>
  <si>
    <t>Строительство тепловой сети  к ЖК "Португалия" пос. Колосистый  в г. Краснодаре.</t>
  </si>
  <si>
    <t>Строительство  тепловой сети  к 12-ти этажному жилому дому по ул. Дмитриевская дамба, 10 г. Краснодар</t>
  </si>
  <si>
    <t>УУТЭ и теплоносителя жилого дома по ул.Кияшко,6 в г.Краснодар</t>
  </si>
  <si>
    <t>УУТЭ и теплоносителя жилого дома по ул.Ставропольская, 135/1 г. Краснодар</t>
  </si>
  <si>
    <t>плата за подключение</t>
  </si>
  <si>
    <t>кредит</t>
  </si>
  <si>
    <t>прибыль, амортизация</t>
  </si>
  <si>
    <t>кредит, амортизация</t>
  </si>
  <si>
    <t>Исп.Блинова И.А. тел.276</t>
  </si>
  <si>
    <t>http://zakupki.gov.ru/223/purchase/public/notification/print-form/show.html?noticeId=5647747</t>
  </si>
  <si>
    <t>На право заключения договора подряда на выполнение работ по объекту: «Тепловая сеть от магистральной тепловой сети в сторону ул.40-летия Победы до границы земельного участка комплекса многоэтажных домов с коммерческими помещениями по ул. Восточно-Кругликовской, 42/3 в г. Краснодаре» СМР</t>
  </si>
  <si>
    <t>№31705480360</t>
  </si>
  <si>
    <t>http://zakupki.gov.ru/223/purchase/public/notification/print-form/show.html?noticeId=5668496</t>
  </si>
  <si>
    <t>На право заключения договора подряда на выполнение работ по объекту: «Котельная в районе строительства жилого комплекса по ул. Московская, 133 расположенная по ул. Тополиная, 46/1 в г. Краснодаре. Корректировка. 1 этап» СМР (Устройство фундамента под дымовую трубу)</t>
  </si>
  <si>
    <t>http://zakupki.gov.ru/223/purchase/public/notification/print-form/show.html?noticeId=5702482</t>
  </si>
  <si>
    <t>На право заключения договора подряда на выполнение работ по объекту: «2КТП-630/10/0,4кВ ЦТП №120 (ТК-28) г. Краснодар».</t>
  </si>
  <si>
    <t>http://zakupki.gov.ru/223/purchase/public/notification/print-form/show.html?noticeId=5692684</t>
  </si>
  <si>
    <t>На право заключения договора подряда на выполнение работ по объекту: «Тепловая сеть от ТК-0/2 до границ земельного участка потребителей в районе ул. Кондратенко в г. Краснодаре (от ТК 0/2 до УП-14 и от К-6 до ТК-5)»</t>
  </si>
  <si>
    <t>http://zakupki.gov.ru/223/purchase/public/notification/print-form/show.html?noticeId=5783083</t>
  </si>
  <si>
    <t>На право заключения договора подряда на выполнение работ по объекту: «Тепловая сеть системы теплоснабжения котельной по ул. Московская, 74 от ТК-13 до границы земельных участков ЖК по ул. Московская, 118 и ЖК по ул. Московская, 112 в г. Краснодаре»</t>
  </si>
  <si>
    <t>http://zakupki.gov.ru/223/purchase/public/notification/print-form/show.html?noticeId=5641214</t>
  </si>
  <si>
    <t>На право заключения договора подряда на выполнение работ по объекту: «Техническое перевооружение тепловой сети от котельной по ул. Таманская, 174 до УТ-5 в г. Краснодаре»</t>
  </si>
  <si>
    <t>http://zakupki.gov.ru/223/purchase/public/notification/print-form/show.html?noticeId=5537487</t>
  </si>
  <si>
    <t>На право заключения договора подряда на выполнение работ по объекту: «Тепловая сеть вдоль ГК «Марриот» и бани купца М. Лихацкого в г. Краснодаре (Дополнительные работы)»</t>
  </si>
  <si>
    <t>http://zakupki.gov.ru/223/purchase/public/notification/print-form/show.html?noticeId=5489142</t>
  </si>
  <si>
    <t>На право заключения договора подряда на выполнение работ по объекту: «Тепловая сеть к многоэтажному жилому дому со встроенно-пристроенными помещениями общественного назначения и подземной парковкой по ул. Дальняя, 8 в г. Краснодаре»</t>
  </si>
  <si>
    <t>http://zakupki.gov.ru/223/purchase/public/notification/print-form/show.html?noticeId=5215685</t>
  </si>
  <si>
    <t>На право заключения договора подряда на выполнение работ по объекту: «Тепловая сеть от ТК на ответвление к жилым домам по ул. Трудовой Славы, 62А литер 1 до границы земельного участка жилого дома по ул. Трудовой Славы, 62А литер 2А в г. Краснодаре»</t>
  </si>
  <si>
    <t>http://zakupki.gov.ru/223/purchase/public/notification/print-form/show.html?noticeId=5168420</t>
  </si>
  <si>
    <t>Открытый запрос предложений на право заключения договора на выполнение проектно-изыскательских работ по объекту: «Тепловая сеть системы теплоснабжения котельной по ул. Московская, 74 от ТК-13 до границы земельных участков ЖК по ул. Московская, 118 и ЖК по ул. Московская, 112 в г. Краснодаре» для нужд филиала АО «АТЭК» «Краснодартеплоэнерго».</t>
  </si>
  <si>
    <t>http://zakupki.gov.ru/223/purchase/public/notification/print-form/show.html?noticeId=5168578</t>
  </si>
  <si>
    <t>Открытый запрос предложений на право заключения договора на выполнение проектно-изыскательских работ по объекту: «Тепловая сеть от магистральной тепловой сети в сторону ул. 40-летия Победы до границы земельного участка комплекса многоэтажных домов с коммерческими помещениями по ул. Восточно-Кругликовской, 42/3 в г. Краснодаре» для нужд филиала АО «АТЭК» «Краснодартеплоэнерго»</t>
  </si>
  <si>
    <t>http://zakupki.gov.ru/223/purchase/public/notification/print-form/show.html?noticeId=5168699</t>
  </si>
  <si>
    <t>Открытый запрос предложений на право заключения договора на выполнение проектно-изыскательских работ по объекту: «2КТП-630/10/0,4 кВ ЦТП № 120 (ТК-28)» для нужд филиала АО «АТЭК» «Краснодартеплоэнерго»</t>
  </si>
  <si>
    <t>http://zakupki.gov.ru/223/purchase/public/notification/print-form/show.html?noticeId=5170659</t>
  </si>
  <si>
    <t>Открытый запрос предложений на право заключения договора на выполнение проектно-изыскательских работ по объекту: «Тепловая сеть от ТК на ответвление к ж/дому по ул. Трудовой Славы, 62 А лит. 1 до границы земельного участка ж/дома по ул. Трудовой славы, 62 А лит. 2 в г. Краснодаре» для нужд филиала АО «АТЭК» «Краснодартеплоэнерго».</t>
  </si>
  <si>
    <t>http://zakupki.gov.ru/223/purchase/public/notification/print-form/show.html?noticeId=4804343</t>
  </si>
  <si>
    <t>среди субъектов малого и среднего предпринимательства на право заключения договора подряда на выполнение работ по объекту: «Тепловая сеть от котельной п. Колосистый до ЖК "Португалия"» для нужд филиала АО «АТЭК» «Краснодартеплоэнерго»</t>
  </si>
  <si>
    <t>http://zakupki.gov.ru/223/purchase/public/notification/print-form/show.html?noticeId=4569661</t>
  </si>
  <si>
    <t>на право заключения договора подряда на выполнение работ по объекту: «Тепловая сеть от магистральной тепловой сети котельной по ул. Невкипелого, 25/1 до жилых домов по ул. Трудовой Славы, 62А» (1 этап) для нужд филиала АО «АТЭК» «Краснодартеплоэнерго»</t>
  </si>
  <si>
    <t>http://zakupki.gov.ru/223/purchase/public/notification/print-form/show.html?noticeId=4569765</t>
  </si>
  <si>
    <t>на право заключения договора подряда на выполнение работ по объекту: «Тепловая сеть от магистральной тепловой сети котельной по ул. Невкипелого, 25/1 до жилых домов по ул. Трудовой Славы, 62А» (2 этап) для нужд филиала АО «АТЭК» «Краснодартеплоэнерго»</t>
  </si>
  <si>
    <t>http://zakupki.gov.ru/223/purchase/public/notification/print-form/show.html?noticeId=4429328</t>
  </si>
  <si>
    <t xml:space="preserve"> на право заключения договора подряда по строительству подводящей тепловой сети по ул. Старокубанской и ул. Уральской к магистральным тепловым сетям ТЭЦ-Черемушки (Дополнительные работы) для нужд филиала АО «АТЭК» «Краснодартеплоэнерго»</t>
  </si>
  <si>
    <t>http://zakupki.gov.ru/223/purchase/public/notification/print-form/show.html?noticeId=4448565</t>
  </si>
  <si>
    <t>на право заключения договора о перераспределении мощности в рамках опосредованного присоединения для нужд АО «АТЭК»</t>
  </si>
  <si>
    <t>Закупка у единственного поставщика (исполнителя, подрядчика)</t>
  </si>
  <si>
    <t>ООО Зенит</t>
  </si>
  <si>
    <t>http://zakupki.gov.ru/223/purchase/public/notification/print-form/show.html?noticeId=4149655</t>
  </si>
  <si>
    <t>на право заключения договора на разработку проектно-сметной документации по объекту: "Тепловая сеть к 12-ти этажному жилому дому по ул. Дмитриевская Дамба, 10» для нужд филиала АО «АТЭК» «Краснодартеплоэнерго»</t>
  </si>
  <si>
    <t>http://zakupki.gov.ru/223/purchase/public/notification/print-form/show.html?noticeId=4149609</t>
  </si>
  <si>
    <t>на право заключения договора на разработку проектно-сметной документации по объекту: «Тепловая сеть к многоэтажному жилому дому со встроенно-пристроенными помещениями общественного назначения и подземной парковкой по ул. Дальняя, 8» для нужд филиала АО «АТЭК» «Краснодартеплоэнерго»</t>
  </si>
  <si>
    <t>http://zakupki.gov.ru/223/purchase/public/notification/print-form/show.html?noticeId=3884837</t>
  </si>
  <si>
    <t>на право заключения договора подряда на перекладку тепловых сетей вдоль ГК «Марриотт» и бани купца Лихацкого М.М. для нужд филиала ОАО «АТЭК» «Краснодартеплоэнерго»</t>
  </si>
  <si>
    <t>http://zakupki.gov.ru/223/purchase/public/notification/print-form/show.html?noticeId=3492671</t>
  </si>
  <si>
    <t xml:space="preserve">на право заключения договора подряда по разработке проектной-сметной документации по объекту " Тепловая сеть от коллекторов котельной по ул. Одесская,40 до многоэтажного комплекса со встроенными помещениями и надземно-подземной парковкой по ул. Коммунаров, 270 в г. Краснодаре" </t>
  </si>
  <si>
    <t>http://zakupki.gov.ru/223/purchase/public/notification/print-form/show.html?noticeId=3808624</t>
  </si>
  <si>
    <t>на право заключения договора подряда на строительство подводящей тепловой сети от магистральной тепловой сети «ТЭЦ-ЧМР» на теплоснабжение жилых застроек по ул. Старокубанской и ул. Уральской (участок от УТ1 до УТ2) для нужд филиала ОАО «АТЭК» «Краснодартеплоэнерго»</t>
  </si>
  <si>
    <t xml:space="preserve"> Открытый запрос предложений</t>
  </si>
  <si>
    <t>http://zakupki.gov.ru/223/purchase/public/notification/print-form/show.html?noticeId=3716182</t>
  </si>
  <si>
    <t>кондратенко</t>
  </si>
  <si>
    <t>http://zakupki.gov.ru/223/purchase/public/notification/print-form/show.html?noticeId=3541135</t>
  </si>
  <si>
    <t>Лот №4 выполнение работ по разработке рабочей и проектно-сметной документации по объекту: «Тепловая сеть от магистральной тепловой сети котельной ул. Невкипелого, 25/1 до жилых домов по ул. Трудовой Славы, 62А в г. Краснодаре»</t>
  </si>
  <si>
    <t>Лот №8 выполнение работ по разработке рабочей и проектно-сметной документации по объекту: «Тепловая сеть от котельной по ул. Свободная, 76 до ж.д. по ул. Старокубанская, 2/4 и ул. Старокубанская, 17 в г. Краснодаре»</t>
  </si>
  <si>
    <t>Лот №10 выполнение работ по разработке рабочей и проектно-сметной документации по объекту: «Тепловая сеть от котельной ул. Ковалева, 16/2 до жилых домов со встроенными помещениями общественного назначения, ДДУ и подземной парковкой по ул. Совхозной, 1 в г. Краснодаре»</t>
  </si>
  <si>
    <t>http://zakupki.gov.ru/223/purchase/public/notification/print-form/show.html?noticeId=3536650</t>
  </si>
  <si>
    <t>на право заключения договора подряда на выполнение проектных работ по объекту: «Тепловая сеть от УТ-5 к жилой застройки по ул. Селезнева в г.Краснодаре» для нужд филиала ОАО «АТЭК» «Краснодартеплоэнерго»</t>
  </si>
  <si>
    <t>http://zakupki.gov.ru/223/purchase/public/notification/print-form/show.html?noticeId=3565347</t>
  </si>
  <si>
    <t>на право заключения договора подряда по разработке рабочей и проектно-сметной документации для нужд филиала ОАО «АТЭК» «Краснодартеплоэнерго» (корректировка объекта по ул. Айвазовского)</t>
  </si>
  <si>
    <t>Лот №1 выполнение работ по разработке рабочей и проектно-сметной документации «Тепловая сеть от ТК-/0/2 до границ земельного участка потребителей в районе ул. Кондратенко в г. Краснодаре»</t>
  </si>
  <si>
    <t>«Техническое перевооружение тепловой сети ТЭЦ-ПМР от ТК-6 до ТК-9 в г. Краснодаре»</t>
  </si>
  <si>
    <t xml:space="preserve"> «Техническое перевооружение котельной по ул. Свободный, 76»</t>
  </si>
  <si>
    <t xml:space="preserve"> «Техническое перевооружение котельной по ул. Ковалева, 16/2»</t>
  </si>
  <si>
    <t xml:space="preserve">техническое перевооружение ТС от котельной по улТаманская 174 до УТ 5 </t>
  </si>
  <si>
    <t>"техническое перевооружение котельной по ул.Захарова, 1</t>
  </si>
  <si>
    <t>"техническое перевооружение котельной по ул.Одесская 40/1</t>
  </si>
  <si>
    <t>"Реконструкция котельной: РЭ №7, ул.Рашпилевская,329/1, г. Краснодар"</t>
  </si>
  <si>
    <t>«Тепловая сеть системы теплоснабжения котельной по ул. Московская, 74 от ТК-13 до границы земельных участков ЖК по ул. Московская, 118 и ЖК по ул. Московская, 112 в г. Краснодаре» для нужд филиала АО «АТЭК» «Краснодартеплоэнерго».</t>
  </si>
  <si>
    <t>выполнение проектно-изыскательских работ по объекту: Техническое перевооружение котельной по ул.Восточно-Кругликовская, 55/4, г. Краснодар.</t>
  </si>
  <si>
    <t xml:space="preserve"> «Тепловая сеть от ТК-/0/2 до границ земельного участка потребителей в районе ул. Кондратенко в г. Краснодаре»</t>
  </si>
  <si>
    <t>шт</t>
  </si>
  <si>
    <t>акт №7 от 20.06.2017</t>
  </si>
  <si>
    <t>требование-накладная №3757</t>
  </si>
  <si>
    <t>ИНФОРМАЦИЯ</t>
  </si>
  <si>
    <t>Региональная энергетическая коммисия - департамент цен и тарифов Краснодарского края</t>
  </si>
  <si>
    <t>за</t>
  </si>
  <si>
    <t>год</t>
  </si>
  <si>
    <t>(указывается полное наименование органа государственного контроля (надзора))</t>
  </si>
  <si>
    <t>о контроле за выполнением инвестиционной программы в соответствии с приказом Минстроя России от 07.11.2014 № 689/пр</t>
  </si>
  <si>
    <t>Филиал АО "АТЭК" "Краснодартеплоэнерго"</t>
  </si>
  <si>
    <t>(указывается полное наименование субъекта контроля (надзора))</t>
  </si>
  <si>
    <t>Наименование, реквизиты решения об установлении цен (тарифов)</t>
  </si>
  <si>
    <t>Приказ РЭК-ДЦиТ КК от 30.11.2015 № 57/2015-т "Об утверждении тарифов на тепловую энергию, горячую воду"</t>
  </si>
  <si>
    <t>Наименование, дата утверждения инвестиционной программы, сведения о внесении изменений в инвестиционную программу</t>
  </si>
  <si>
    <t>примечание</t>
  </si>
  <si>
    <t>Проект 5-1.2.1.2 "2 очередь котельной по ул. Бакинская, 5"</t>
  </si>
  <si>
    <t>Проект 5-1.2.1.4 "2 очередь котельной по ул. Новороссийская, 202/2"</t>
  </si>
  <si>
    <t>Проект 5-1.2.1.8 "2 очередь котельной по ул. Новосельская, 13, п. Березовый"</t>
  </si>
  <si>
    <t>Проект 5-1.2.1.9 "Новая котельная ЖК "Народный)</t>
  </si>
  <si>
    <t>Проект 5-1.2.1.10 "2 очередь котельной по ул. Люберская, 13 (ОТД 3 СКЗ-НИИ)"</t>
  </si>
  <si>
    <t>Проект 5-1.2.1.6 "Новая котельная по ул. Ведомственная, 9"</t>
  </si>
  <si>
    <t>Проект 5-1.2.1.12 "Новая котельная в зоне действия котельной в п. Пригородный (№ 9)"</t>
  </si>
  <si>
    <t>Проект 5-1.2.1.14 "Новая котельная 1-й Лиговский"</t>
  </si>
  <si>
    <t>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</si>
  <si>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</si>
  <si>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</si>
  <si>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</si>
  <si>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</si>
  <si>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</si>
  <si>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</si>
  <si>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</si>
  <si>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</si>
  <si>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</si>
  <si>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</si>
  <si>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</si>
  <si>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</si>
  <si>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</si>
  <si>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</si>
  <si>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</si>
  <si>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</si>
  <si>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</si>
  <si>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</si>
  <si>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</si>
  <si>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</si>
  <si>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</si>
  <si>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</si>
  <si>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</si>
  <si>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</si>
  <si>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</si>
  <si>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</si>
  <si>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</si>
  <si>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</si>
  <si>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</si>
  <si>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</si>
  <si>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</si>
  <si>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</si>
  <si>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</si>
  <si>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</si>
  <si>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</si>
  <si>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</si>
  <si>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</si>
  <si>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</si>
  <si>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</si>
  <si>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</si>
  <si>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</si>
  <si>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</si>
  <si>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</si>
  <si>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</si>
  <si>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</si>
  <si>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</si>
  <si>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</si>
  <si>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</si>
  <si>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</si>
  <si>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</si>
  <si>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</si>
  <si>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</si>
  <si>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</si>
  <si>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</si>
  <si>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</si>
  <si>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</si>
  <si>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</si>
  <si>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</si>
  <si>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</si>
  <si>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</si>
  <si>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</si>
  <si>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</si>
  <si>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</si>
  <si>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</si>
  <si>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</si>
  <si>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</si>
  <si>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</si>
  <si>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</si>
  <si>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</si>
  <si>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</si>
  <si>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</si>
  <si>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</si>
  <si>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</si>
  <si>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</si>
  <si>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</si>
  <si>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</si>
  <si>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</si>
  <si>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</si>
  <si>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</si>
  <si>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</si>
  <si>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</si>
  <si>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</si>
  <si>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</si>
  <si>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</si>
  <si>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</si>
  <si>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</si>
  <si>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</si>
  <si>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</si>
  <si>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</si>
  <si>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</si>
  <si>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</si>
  <si>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</si>
  <si>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</si>
  <si>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</si>
  <si>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</si>
  <si>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</si>
  <si>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</si>
  <si>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</si>
  <si>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</si>
  <si>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</si>
  <si>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</si>
  <si>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</si>
  <si>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</si>
  <si>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</si>
  <si>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</si>
  <si>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</si>
  <si>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</si>
  <si>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</si>
  <si>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</si>
  <si>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</si>
  <si>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</si>
  <si>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</si>
  <si>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</si>
  <si>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</si>
  <si>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</si>
  <si>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</si>
  <si>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</si>
  <si>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</si>
  <si>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</si>
  <si>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</si>
  <si>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</si>
  <si>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</si>
  <si>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</si>
  <si>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</si>
  <si>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</si>
  <si>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</si>
  <si>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</si>
  <si>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</si>
  <si>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</si>
  <si>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</si>
  <si>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</si>
  <si>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</si>
  <si>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</si>
  <si>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</si>
  <si>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</si>
  <si>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</si>
  <si>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</si>
  <si>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</si>
  <si>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</si>
  <si>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</si>
  <si>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</si>
  <si>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</si>
  <si>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</si>
  <si>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</si>
  <si>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</si>
  <si>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</si>
  <si>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</si>
  <si>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</si>
  <si>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</si>
  <si>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</si>
  <si>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</si>
  <si>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198</t>
  </si>
  <si>
    <t>200</t>
  </si>
  <si>
    <t>ПИР</t>
  </si>
  <si>
    <t>экспертиза, ПИР</t>
  </si>
  <si>
    <t>ТЕРМАЛ ГРУПП-КРАСНОДАР ООО</t>
  </si>
  <si>
    <t>монтаж хоз. способом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</si>
  <si>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сетей, ед./км</t>
  </si>
  <si>
    <t>В целом по теплоснабжающей организации на территории муниципального образования город Краснодар</t>
  </si>
  <si>
    <t>Приложение № 8</t>
  </si>
  <si>
    <t>Приложение 9</t>
  </si>
  <si>
    <t xml:space="preserve"> Контроль  расходования средств, полученных за счет платы за подключение (технологическое присоединение) к системе теплоснабжения</t>
  </si>
  <si>
    <t xml:space="preserve">Заявление о подключении (технологическом присоединении) </t>
  </si>
  <si>
    <t xml:space="preserve">Договор о подключении (технологическом присоединении) </t>
  </si>
  <si>
    <t>Исполнение договора о подключении
(на 31.12.2017)</t>
  </si>
  <si>
    <t>Реквизиты заявителя</t>
  </si>
  <si>
    <t>Дата, номер заявки</t>
  </si>
  <si>
    <t>Местонахождение подключаемого объекта</t>
  </si>
  <si>
    <t>Подключаемая тепловая нагрузка, Гкал/ч</t>
  </si>
  <si>
    <t>Реквизиты договора</t>
  </si>
  <si>
    <t>Мероприятия по подключению</t>
  </si>
  <si>
    <t>Размер платы за подключение,  руб. (без НДС)</t>
  </si>
  <si>
    <t>Местоположение точек подключения</t>
  </si>
  <si>
    <t>Реквизиты акта о подключении</t>
  </si>
  <si>
    <t>Размер фактической оплаты заявителем платы за подключение,  руб. (без НДС)</t>
  </si>
  <si>
    <t>Задолженность заявителя по договору о подключении на отчетную дату,  руб. (без НДС)</t>
  </si>
  <si>
    <t>Номер</t>
  </si>
  <si>
    <t>Дата</t>
  </si>
  <si>
    <t>Перечень мероприятий</t>
  </si>
  <si>
    <t>Относятся к существующему мероприятию ИП</t>
  </si>
  <si>
    <t>ООО "ЮгСтройИмпериал"</t>
  </si>
  <si>
    <t>Бородинская, 152/А</t>
  </si>
  <si>
    <t>Многоэтажный жилой дом со встроенно-пристроенными помещениями и подземной парковкой</t>
  </si>
  <si>
    <t>17-01-012</t>
  </si>
  <si>
    <t>Строительство тепловых сетей, работы по подключению</t>
  </si>
  <si>
    <t>Поданы для включения в схему теплоснабжения МО г. Краснодар</t>
  </si>
  <si>
    <t>Граница инженерных сетей объекта</t>
  </si>
  <si>
    <t>-</t>
  </si>
  <si>
    <t>Точка подключения уточнить при проектировании</t>
  </si>
  <si>
    <t>Садоян З.Р.</t>
  </si>
  <si>
    <t xml:space="preserve">Кубанская Набережная, 31 </t>
  </si>
  <si>
    <t>Офисное здание</t>
  </si>
  <si>
    <t>17-01-013</t>
  </si>
  <si>
    <t>Граница земельного участка объекта</t>
  </si>
  <si>
    <t>МКУ "ЕСЗ"</t>
  </si>
  <si>
    <t>х. Ленина ул. Наримановская</t>
  </si>
  <si>
    <t>СОШ</t>
  </si>
  <si>
    <t>17-01-032</t>
  </si>
  <si>
    <t>Строительство тепловых сетей, реконструкция ЦТП, работы по подключению</t>
  </si>
  <si>
    <t>ул. Бакинская, 5</t>
  </si>
  <si>
    <t>Гимназия 23</t>
  </si>
  <si>
    <t>17-01-036</t>
  </si>
  <si>
    <t>ООО "Сибирь"</t>
  </si>
  <si>
    <t xml:space="preserve">Трудовой Славы, 29 </t>
  </si>
  <si>
    <t>Ж/д Литер 1</t>
  </si>
  <si>
    <t>17-01-040</t>
  </si>
  <si>
    <t>Трудовой Славы, 29</t>
  </si>
  <si>
    <t>Офис Литер 7</t>
  </si>
  <si>
    <t>17-01-041</t>
  </si>
  <si>
    <t>ООО "М-Строй"</t>
  </si>
  <si>
    <t>ул. Фестивальная, 30</t>
  </si>
  <si>
    <t xml:space="preserve">МЖД </t>
  </si>
  <si>
    <t>17-01-058</t>
  </si>
  <si>
    <t>МБУЗ ГП №1</t>
  </si>
  <si>
    <t xml:space="preserve">Гоголя, 58 </t>
  </si>
  <si>
    <t xml:space="preserve"> Поликлинника № 1 дневной стационар</t>
  </si>
  <si>
    <t>17-01-055</t>
  </si>
  <si>
    <t>Работы по подключению</t>
  </si>
  <si>
    <t>Шлотгауэр</t>
  </si>
  <si>
    <t xml:space="preserve"> ул. Тургенева, 155</t>
  </si>
  <si>
    <t xml:space="preserve">Нежилые помещения под стоматологическую клинику </t>
  </si>
  <si>
    <t>17-01-056</t>
  </si>
  <si>
    <t>ООО "ВСВ - ИНВЕСТ"</t>
  </si>
  <si>
    <t xml:space="preserve"> ул. Анапская</t>
  </si>
  <si>
    <t>Многоэтажный жилой дом со встроенно-пристроенными помещениями спортивно-оздоровительного комплекса с бассейном</t>
  </si>
  <si>
    <t>17-01-057</t>
  </si>
  <si>
    <t>ООО "Энергосервис"</t>
  </si>
  <si>
    <t xml:space="preserve">пос. Зональный, ул. Школьная, 1/4 </t>
  </si>
  <si>
    <t xml:space="preserve"> жилой дом</t>
  </si>
  <si>
    <t>17-01-061</t>
  </si>
  <si>
    <t>Макаревич О.А.</t>
  </si>
  <si>
    <t>Красноармейская, 114 - нежилые помещения 1 этажа</t>
  </si>
  <si>
    <t>Административные помещения</t>
  </si>
  <si>
    <t>17-01-082</t>
  </si>
  <si>
    <t>250, 273</t>
  </si>
  <si>
    <t>УТ-2</t>
  </si>
  <si>
    <t>Приказ РЭК-ДЦиТ КК от 15.09.2015 № 15/2015 "Об утверждении инвестиционной программы АО «Автономная тепло-энергетическая компания» филиал «Краснодартеплоэнерго» по развитию системы теплоснабжения муниципального образования город Краснодар на период 2016-2018 годов" (в редакции приказов от 20.07.2016 № 37/2016-т, от 01.12.2016 № 16/2016)</t>
  </si>
  <si>
    <t>Тепловая сеть к ЖК Тургенев по ул. Дальняя,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</si>
</sst>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.000"/>
    <numFmt numFmtId="165" formatCode="#,##0.00;[Red]\-#,##0.00"/>
    <numFmt numFmtId="166" formatCode="#,##0_ ;\-#,##0\ "/>
    <numFmt numFmtId="167" formatCode="0.000000"/>
    <numFmt numFmtId="168" formatCode="0.00000"/>
    <numFmt numFmtId="169" formatCode="#,##0.00_ ;\-#,##0.00\ 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Arial"/>
      <family val="2"/>
    </font>
    <font>
      <sz val="10"/>
      <name val="Arial Cyr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6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</cellStyleXfs>
  <cellXfs count="3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5" fillId="0" borderId="0" xfId="0" applyFont="1" applyAlignment="1"/>
    <xf numFmtId="0" fontId="14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20" fillId="0" borderId="5" xfId="0" applyNumberFormat="1" applyFont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6" fillId="0" borderId="1" xfId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/>
    </xf>
    <xf numFmtId="2" fontId="5" fillId="0" borderId="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22" fillId="0" borderId="7" xfId="0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9" fontId="23" fillId="0" borderId="7" xfId="0" applyNumberFormat="1" applyFont="1" applyBorder="1" applyAlignment="1"/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66" fontId="5" fillId="0" borderId="1" xfId="2" applyNumberFormat="1" applyFont="1" applyBorder="1" applyAlignment="1">
      <alignment horizontal="center" vertical="center" wrapText="1"/>
    </xf>
    <xf numFmtId="0" fontId="4" fillId="0" borderId="0" xfId="6" applyFont="1" applyFill="1" applyAlignment="1">
      <alignment horizontal="center" vertical="center" wrapText="1"/>
    </xf>
    <xf numFmtId="43" fontId="4" fillId="0" borderId="0" xfId="7" applyFont="1" applyFill="1" applyAlignment="1">
      <alignment horizontal="center" vertical="center" wrapText="1"/>
    </xf>
    <xf numFmtId="0" fontId="4" fillId="0" borderId="6" xfId="6" applyFont="1" applyFill="1" applyBorder="1" applyAlignment="1">
      <alignment vertical="center" wrapText="1"/>
    </xf>
    <xf numFmtId="0" fontId="4" fillId="0" borderId="1" xfId="4" applyFont="1" applyFill="1" applyBorder="1" applyAlignment="1">
      <alignment vertical="center" wrapText="1"/>
    </xf>
    <xf numFmtId="14" fontId="4" fillId="0" borderId="1" xfId="6" applyNumberFormat="1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 wrapText="1"/>
    </xf>
    <xf numFmtId="164" fontId="4" fillId="0" borderId="1" xfId="5" applyNumberFormat="1" applyFont="1" applyFill="1" applyBorder="1" applyAlignment="1">
      <alignment horizontal="center" vertical="center" wrapText="1"/>
    </xf>
    <xf numFmtId="49" fontId="4" fillId="0" borderId="1" xfId="4" applyNumberFormat="1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center" vertical="center" wrapText="1"/>
    </xf>
    <xf numFmtId="4" fontId="23" fillId="0" borderId="1" xfId="5" applyNumberFormat="1" applyFont="1" applyFill="1" applyBorder="1" applyAlignment="1">
      <alignment horizontal="right" vertical="center" wrapText="1"/>
    </xf>
    <xf numFmtId="0" fontId="23" fillId="0" borderId="1" xfId="4" applyFont="1" applyFill="1" applyBorder="1" applyAlignment="1">
      <alignment vertical="center" wrapText="1"/>
    </xf>
    <xf numFmtId="14" fontId="23" fillId="0" borderId="1" xfId="6" applyNumberFormat="1" applyFont="1" applyFill="1" applyBorder="1" applyAlignment="1">
      <alignment horizontal="center" vertical="center" wrapText="1"/>
    </xf>
    <xf numFmtId="0" fontId="23" fillId="0" borderId="1" xfId="6" applyNumberFormat="1" applyFont="1" applyFill="1" applyBorder="1" applyAlignment="1">
      <alignment horizontal="center" vertical="center" wrapText="1"/>
    </xf>
    <xf numFmtId="164" fontId="23" fillId="0" borderId="1" xfId="5" applyNumberFormat="1" applyFont="1" applyFill="1" applyBorder="1" applyAlignment="1">
      <alignment horizontal="center" vertical="center" wrapText="1"/>
    </xf>
    <xf numFmtId="49" fontId="23" fillId="0" borderId="1" xfId="4" applyNumberFormat="1" applyFont="1" applyFill="1" applyBorder="1" applyAlignment="1">
      <alignment horizontal="center" vertical="center" wrapText="1"/>
    </xf>
    <xf numFmtId="0" fontId="23" fillId="0" borderId="0" xfId="6" applyFont="1" applyFill="1" applyAlignment="1">
      <alignment horizontal="center" vertical="center" wrapText="1"/>
    </xf>
    <xf numFmtId="167" fontId="4" fillId="0" borderId="1" xfId="6" applyNumberFormat="1" applyFont="1" applyFill="1" applyBorder="1" applyAlignment="1">
      <alignment horizontal="center" vertical="center" wrapText="1"/>
    </xf>
    <xf numFmtId="14" fontId="4" fillId="0" borderId="1" xfId="4" applyNumberFormat="1" applyFont="1" applyFill="1" applyBorder="1" applyAlignment="1">
      <alignment horizontal="center" vertical="center" wrapText="1"/>
    </xf>
    <xf numFmtId="168" fontId="4" fillId="0" borderId="1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>
      <alignment horizontal="left"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23" fillId="0" borderId="1" xfId="6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1" xfId="6" applyFont="1" applyFill="1" applyBorder="1" applyAlignment="1">
      <alignment horizontal="center" vertical="center" wrapText="1"/>
    </xf>
    <xf numFmtId="43" fontId="4" fillId="0" borderId="1" xfId="7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8" xfId="6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43" fontId="4" fillId="0" borderId="1" xfId="7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 vertical="center" wrapText="1"/>
    </xf>
    <xf numFmtId="0" fontId="4" fillId="0" borderId="4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left" vertical="center" wrapText="1"/>
    </xf>
    <xf numFmtId="14" fontId="4" fillId="0" borderId="1" xfId="4" applyNumberFormat="1" applyFont="1" applyFill="1" applyBorder="1" applyAlignment="1">
      <alignment horizontal="left" vertical="center" wrapText="1"/>
    </xf>
  </cellXfs>
  <cellStyles count="8">
    <cellStyle name="Гиперссылка" xfId="1" builtinId="8"/>
    <cellStyle name="Обычный" xfId="0" builtinId="0"/>
    <cellStyle name="Обычный 2" xfId="3"/>
    <cellStyle name="Обычный 3" xfId="6"/>
    <cellStyle name="Обычный 4" xfId="4"/>
    <cellStyle name="Финансовый" xfId="2" builtinId="3"/>
    <cellStyle name="Финансовый 2" xfId="5"/>
    <cellStyle name="Финансов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zakupki.gov.ru/223/purchase/public/notification/print-form/show.html?noticeId=3536650" TargetMode="External"/><Relationship Id="rId13" Type="http://schemas.openxmlformats.org/officeDocument/2006/relationships/hyperlink" Target="http://zakupki.gov.ru/223/purchase/public/notification/print-form/show.html?noticeId=5537487" TargetMode="External"/><Relationship Id="rId18" Type="http://schemas.openxmlformats.org/officeDocument/2006/relationships/hyperlink" Target="http://zakupki.gov.ru/223/purchase/public/notification/print-form/show.html?noticeId=5168699" TargetMode="External"/><Relationship Id="rId26" Type="http://schemas.openxmlformats.org/officeDocument/2006/relationships/hyperlink" Target="http://zakupki.gov.ru/223/purchase/public/notification/print-form/show.html?noticeId=3884837" TargetMode="External"/><Relationship Id="rId3" Type="http://schemas.openxmlformats.org/officeDocument/2006/relationships/hyperlink" Target="http://zakupki.gov.ru/223/purchase/public/purchase/info/common-info.html?noticeId=3536634&amp;epz=true&amp;style44=false" TargetMode="External"/><Relationship Id="rId21" Type="http://schemas.openxmlformats.org/officeDocument/2006/relationships/hyperlink" Target="http://zakupki.gov.ru/223/purchase/public/notification/print-form/show.html?noticeId=4569661" TargetMode="External"/><Relationship Id="rId7" Type="http://schemas.openxmlformats.org/officeDocument/2006/relationships/hyperlink" Target="http://zakupki.gov.ru/223/purchase/public/notification/print-form/show.html?noticeId=3716182" TargetMode="External"/><Relationship Id="rId12" Type="http://schemas.openxmlformats.org/officeDocument/2006/relationships/hyperlink" Target="http://zakupki.gov.ru/223/purchase/public/notification/print-form/show.html?noticeId=4149609" TargetMode="External"/><Relationship Id="rId17" Type="http://schemas.openxmlformats.org/officeDocument/2006/relationships/hyperlink" Target="http://zakupki.gov.ru/223/purchase/public/notification/print-form/show.html?noticeId=5168578" TargetMode="External"/><Relationship Id="rId25" Type="http://schemas.openxmlformats.org/officeDocument/2006/relationships/hyperlink" Target="http://zakupki.gov.ru/223/purchase/public/notification/print-form/show.html?noticeId=4149655" TargetMode="External"/><Relationship Id="rId2" Type="http://schemas.openxmlformats.org/officeDocument/2006/relationships/hyperlink" Target="http://zakupki.gov.ru/223/purchase/public/purchase/info/common-info.html?noticeId=3541135&amp;epz=true&amp;style44=false" TargetMode="External"/><Relationship Id="rId16" Type="http://schemas.openxmlformats.org/officeDocument/2006/relationships/hyperlink" Target="http://zakupki.gov.ru/223/purchase/public/notification/print-form/show.html?noticeId=5168420" TargetMode="External"/><Relationship Id="rId20" Type="http://schemas.openxmlformats.org/officeDocument/2006/relationships/hyperlink" Target="http://zakupki.gov.ru/223/purchase/public/notification/print-form/show.html?noticeId=4804343" TargetMode="External"/><Relationship Id="rId29" Type="http://schemas.openxmlformats.org/officeDocument/2006/relationships/printerSettings" Target="../printerSettings/printerSettings6.bin"/><Relationship Id="rId1" Type="http://schemas.openxmlformats.org/officeDocument/2006/relationships/hyperlink" Target="http://zakupki.gov.ru/223/purchase/public/purchase/info/common-info.html?noticeId=3541135&amp;epz=true&amp;style44=false" TargetMode="External"/><Relationship Id="rId6" Type="http://schemas.openxmlformats.org/officeDocument/2006/relationships/hyperlink" Target="http://zakupki.gov.ru/223/purchase/public/notification/print-form/show.html?noticeId=3541135" TargetMode="External"/><Relationship Id="rId11" Type="http://schemas.openxmlformats.org/officeDocument/2006/relationships/hyperlink" Target="http://zakupki.gov.ru/223/purchase/public/purchase/info/common-info.html?noticeId=3716182&amp;epz=true&amp;style44=false" TargetMode="External"/><Relationship Id="rId24" Type="http://schemas.openxmlformats.org/officeDocument/2006/relationships/hyperlink" Target="http://zakupki.gov.ru/223/purchase/public/notification/print-form/show.html?noticeId=4448565" TargetMode="External"/><Relationship Id="rId5" Type="http://schemas.openxmlformats.org/officeDocument/2006/relationships/hyperlink" Target="http://zakupki.gov.ru/223/purchase/public/purchase/info/common-info.html?noticeId=3492713&amp;epz=true&amp;style44=false" TargetMode="External"/><Relationship Id="rId15" Type="http://schemas.openxmlformats.org/officeDocument/2006/relationships/hyperlink" Target="http://zakupki.gov.ru/223/purchase/public/notification/print-form/show.html?noticeId=5215685" TargetMode="External"/><Relationship Id="rId23" Type="http://schemas.openxmlformats.org/officeDocument/2006/relationships/hyperlink" Target="http://zakupki.gov.ru/223/purchase/public/notification/print-form/show.html?noticeId=4429328" TargetMode="External"/><Relationship Id="rId28" Type="http://schemas.openxmlformats.org/officeDocument/2006/relationships/hyperlink" Target="http://zakupki.gov.ru/223/purchase/public/notification/print-form/show.html?noticeId=3565347" TargetMode="External"/><Relationship Id="rId10" Type="http://schemas.openxmlformats.org/officeDocument/2006/relationships/hyperlink" Target="http://zakupki.gov.ru/223/purchase/public/purchase/info/common-info.html?noticeId=2434050&amp;epz=true&amp;style44=false" TargetMode="External"/><Relationship Id="rId19" Type="http://schemas.openxmlformats.org/officeDocument/2006/relationships/hyperlink" Target="http://zakupki.gov.ru/223/purchase/public/notification/print-form/show.html?noticeId=5170659" TargetMode="External"/><Relationship Id="rId4" Type="http://schemas.openxmlformats.org/officeDocument/2006/relationships/hyperlink" Target="http://zakupki.gov.ru/223/purchase/public/purchase/info/common-info.html?noticeId=3492638&amp;epz=true&amp;style44=false" TargetMode="External"/><Relationship Id="rId9" Type="http://schemas.openxmlformats.org/officeDocument/2006/relationships/hyperlink" Target="http://zakupki.gov.ru/223/purchase/public/notification/print-form/show.html?noticeId=3492671" TargetMode="External"/><Relationship Id="rId14" Type="http://schemas.openxmlformats.org/officeDocument/2006/relationships/hyperlink" Target="http://zakupki.gov.ru/223/purchase/public/notification/print-form/show.html?noticeId=5489142" TargetMode="External"/><Relationship Id="rId22" Type="http://schemas.openxmlformats.org/officeDocument/2006/relationships/hyperlink" Target="http://zakupki.gov.ru/223/purchase/public/notification/print-form/show.html?noticeId=4569765" TargetMode="External"/><Relationship Id="rId27" Type="http://schemas.openxmlformats.org/officeDocument/2006/relationships/hyperlink" Target="http://zakupki.gov.ru/223/purchase/public/notification/print-form/show.html?noticeId=3808624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A14"/>
  <sheetViews>
    <sheetView workbookViewId="0">
      <selection activeCell="D22" sqref="D22"/>
    </sheetView>
  </sheetViews>
  <sheetFormatPr defaultRowHeight="15.75" x14ac:dyDescent="0.25"/>
  <cols>
    <col min="1" max="7" width="9.140625" style="3"/>
    <col min="8" max="8" width="5.5703125" style="3" customWidth="1"/>
    <col min="9" max="14" width="9.140625" style="3"/>
    <col min="15" max="15" width="7.42578125" style="3" customWidth="1"/>
    <col min="16" max="16" width="3.42578125" style="3" customWidth="1"/>
    <col min="17" max="16384" width="9.140625" style="3"/>
  </cols>
  <sheetData>
    <row r="3" spans="1:105" x14ac:dyDescent="0.25">
      <c r="E3" s="251" t="s">
        <v>1233</v>
      </c>
      <c r="F3" s="251"/>
      <c r="G3" s="251"/>
      <c r="H3" s="251"/>
      <c r="I3" s="251"/>
      <c r="J3" s="251"/>
      <c r="K3" s="251"/>
      <c r="L3" s="251"/>
      <c r="M3" s="251"/>
      <c r="N3" s="251"/>
      <c r="O3" s="251"/>
    </row>
    <row r="4" spans="1:105" x14ac:dyDescent="0.25">
      <c r="E4" s="252" t="s">
        <v>1234</v>
      </c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156" t="s">
        <v>1235</v>
      </c>
      <c r="Q4" s="157">
        <v>2017</v>
      </c>
      <c r="R4" s="156" t="s">
        <v>1236</v>
      </c>
    </row>
    <row r="5" spans="1:105" x14ac:dyDescent="0.25">
      <c r="E5" s="253" t="s">
        <v>1237</v>
      </c>
      <c r="F5" s="253"/>
      <c r="G5" s="253"/>
      <c r="H5" s="253"/>
      <c r="I5" s="253"/>
      <c r="J5" s="253"/>
      <c r="K5" s="253"/>
      <c r="L5" s="253"/>
      <c r="M5" s="253"/>
      <c r="N5" s="253"/>
      <c r="O5" s="253"/>
    </row>
    <row r="6" spans="1:105" ht="32.25" customHeight="1" x14ac:dyDescent="0.25">
      <c r="E6" s="254" t="s">
        <v>1238</v>
      </c>
      <c r="F6" s="254"/>
      <c r="G6" s="254"/>
      <c r="H6" s="254"/>
      <c r="I6" s="254"/>
      <c r="J6" s="254"/>
      <c r="K6" s="254"/>
      <c r="L6" s="254"/>
      <c r="M6" s="254"/>
      <c r="N6" s="254"/>
      <c r="O6" s="254"/>
    </row>
    <row r="7" spans="1:105" x14ac:dyDescent="0.25">
      <c r="E7" s="252" t="s">
        <v>1239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</row>
    <row r="8" spans="1:105" x14ac:dyDescent="0.25">
      <c r="E8" s="255" t="s">
        <v>1240</v>
      </c>
      <c r="F8" s="255"/>
      <c r="G8" s="255"/>
      <c r="H8" s="255"/>
      <c r="I8" s="255"/>
      <c r="J8" s="255"/>
      <c r="K8" s="255"/>
      <c r="L8" s="255"/>
      <c r="M8" s="255"/>
      <c r="N8" s="255"/>
      <c r="O8" s="255"/>
    </row>
    <row r="10" spans="1:105" x14ac:dyDescent="0.25">
      <c r="A10" s="3" t="s">
        <v>1241</v>
      </c>
      <c r="I10" s="158" t="s">
        <v>1242</v>
      </c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</row>
    <row r="11" spans="1:105" x14ac:dyDescent="0.25">
      <c r="A11" s="3" t="s">
        <v>1243</v>
      </c>
    </row>
    <row r="12" spans="1:105" ht="51" customHeight="1" x14ac:dyDescent="0.25">
      <c r="A12" s="250" t="s">
        <v>1490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4" spans="1:105" x14ac:dyDescent="0.25">
      <c r="A14" s="249"/>
      <c r="B14" s="249"/>
      <c r="C14" s="249"/>
      <c r="D14" s="249"/>
      <c r="E14" s="249"/>
      <c r="F14" s="249"/>
    </row>
  </sheetData>
  <mergeCells count="8">
    <mergeCell ref="A14:F14"/>
    <mergeCell ref="A12:T12"/>
    <mergeCell ref="E3:O3"/>
    <mergeCell ref="E4:O4"/>
    <mergeCell ref="E5:O5"/>
    <mergeCell ref="E6:O6"/>
    <mergeCell ref="E7:O7"/>
    <mergeCell ref="E8:O8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80" zoomScaleNormal="80" workbookViewId="0">
      <selection activeCell="E17" sqref="E17"/>
    </sheetView>
  </sheetViews>
  <sheetFormatPr defaultRowHeight="15" x14ac:dyDescent="0.25"/>
  <cols>
    <col min="1" max="1" width="7" style="216" customWidth="1"/>
    <col min="2" max="2" width="14.7109375" style="216" customWidth="1"/>
    <col min="3" max="3" width="12.140625" style="216" customWidth="1"/>
    <col min="4" max="4" width="18" style="236" customWidth="1"/>
    <col min="5" max="5" width="22.85546875" style="216" customWidth="1"/>
    <col min="6" max="6" width="15.42578125" style="216" customWidth="1"/>
    <col min="7" max="8" width="14.42578125" style="216" customWidth="1"/>
    <col min="9" max="10" width="18.140625" style="216" customWidth="1"/>
    <col min="11" max="11" width="16.140625" style="216" customWidth="1"/>
    <col min="12" max="12" width="16.28515625" style="216" customWidth="1"/>
    <col min="13" max="13" width="17.7109375" style="216" customWidth="1"/>
    <col min="14" max="14" width="15.5703125" style="216" customWidth="1"/>
    <col min="15" max="15" width="19.28515625" style="217" customWidth="1"/>
    <col min="16" max="16" width="16.28515625" style="217" customWidth="1"/>
    <col min="17" max="17" width="13.85546875" style="216" customWidth="1"/>
    <col min="18" max="16384" width="9.140625" style="216"/>
  </cols>
  <sheetData>
    <row r="1" spans="1:17" x14ac:dyDescent="0.25">
      <c r="P1" s="217" t="s">
        <v>1414</v>
      </c>
    </row>
    <row r="2" spans="1:17" ht="18.75" x14ac:dyDescent="0.25">
      <c r="A2" s="331" t="s">
        <v>1415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</row>
    <row r="3" spans="1:17" ht="33.75" customHeight="1" x14ac:dyDescent="0.25">
      <c r="A3" s="330" t="s">
        <v>8</v>
      </c>
      <c r="B3" s="330" t="s">
        <v>1416</v>
      </c>
      <c r="C3" s="330"/>
      <c r="D3" s="330"/>
      <c r="E3" s="330"/>
      <c r="F3" s="330"/>
      <c r="G3" s="330" t="s">
        <v>1417</v>
      </c>
      <c r="H3" s="330"/>
      <c r="I3" s="330"/>
      <c r="J3" s="330"/>
      <c r="K3" s="330"/>
      <c r="L3" s="330"/>
      <c r="M3" s="330"/>
      <c r="N3" s="330" t="s">
        <v>1418</v>
      </c>
      <c r="O3" s="330"/>
      <c r="P3" s="330"/>
      <c r="Q3" s="327" t="s">
        <v>1244</v>
      </c>
    </row>
    <row r="4" spans="1:17" ht="29.25" customHeight="1" x14ac:dyDescent="0.25">
      <c r="A4" s="330"/>
      <c r="B4" s="330" t="s">
        <v>1419</v>
      </c>
      <c r="C4" s="330" t="s">
        <v>1420</v>
      </c>
      <c r="D4" s="330" t="s">
        <v>1421</v>
      </c>
      <c r="E4" s="330" t="s">
        <v>23</v>
      </c>
      <c r="F4" s="330" t="s">
        <v>1422</v>
      </c>
      <c r="G4" s="330" t="s">
        <v>1423</v>
      </c>
      <c r="H4" s="330"/>
      <c r="I4" s="333" t="s">
        <v>1424</v>
      </c>
      <c r="J4" s="334"/>
      <c r="K4" s="330" t="s">
        <v>1422</v>
      </c>
      <c r="L4" s="330" t="s">
        <v>1425</v>
      </c>
      <c r="M4" s="330" t="s">
        <v>1426</v>
      </c>
      <c r="N4" s="330" t="s">
        <v>1427</v>
      </c>
      <c r="O4" s="332" t="s">
        <v>1428</v>
      </c>
      <c r="P4" s="332" t="s">
        <v>1429</v>
      </c>
      <c r="Q4" s="328"/>
    </row>
    <row r="5" spans="1:17" ht="45" x14ac:dyDescent="0.25">
      <c r="A5" s="330"/>
      <c r="B5" s="330"/>
      <c r="C5" s="330"/>
      <c r="D5" s="330"/>
      <c r="E5" s="330"/>
      <c r="F5" s="330"/>
      <c r="G5" s="245" t="s">
        <v>1430</v>
      </c>
      <c r="H5" s="245" t="s">
        <v>1431</v>
      </c>
      <c r="I5" s="218" t="s">
        <v>1432</v>
      </c>
      <c r="J5" s="247" t="s">
        <v>1433</v>
      </c>
      <c r="K5" s="330"/>
      <c r="L5" s="330"/>
      <c r="M5" s="330"/>
      <c r="N5" s="330"/>
      <c r="O5" s="332"/>
      <c r="P5" s="332"/>
      <c r="Q5" s="329"/>
    </row>
    <row r="6" spans="1:17" ht="75" x14ac:dyDescent="0.25">
      <c r="A6" s="245">
        <v>1</v>
      </c>
      <c r="B6" s="219" t="s">
        <v>1434</v>
      </c>
      <c r="C6" s="220">
        <v>42773</v>
      </c>
      <c r="D6" s="224" t="s">
        <v>1435</v>
      </c>
      <c r="E6" s="221" t="s">
        <v>1436</v>
      </c>
      <c r="F6" s="222">
        <v>1.7148559999999999</v>
      </c>
      <c r="G6" s="223" t="s">
        <v>1437</v>
      </c>
      <c r="H6" s="220">
        <v>42850</v>
      </c>
      <c r="I6" s="221" t="s">
        <v>1438</v>
      </c>
      <c r="J6" s="221" t="s">
        <v>1439</v>
      </c>
      <c r="K6" s="222">
        <v>1.7148559999999999</v>
      </c>
      <c r="L6" s="246">
        <v>15585760.279661017</v>
      </c>
      <c r="M6" s="221" t="s">
        <v>1440</v>
      </c>
      <c r="N6" s="245" t="s">
        <v>1441</v>
      </c>
      <c r="O6" s="246">
        <v>2337864.0423728814</v>
      </c>
      <c r="P6" s="246">
        <f>L6-O6</f>
        <v>13247896.237288136</v>
      </c>
      <c r="Q6" s="245" t="s">
        <v>1442</v>
      </c>
    </row>
    <row r="7" spans="1:17" ht="75" x14ac:dyDescent="0.25">
      <c r="A7" s="245">
        <v>2</v>
      </c>
      <c r="B7" s="219" t="s">
        <v>1443</v>
      </c>
      <c r="C7" s="220">
        <v>42773</v>
      </c>
      <c r="D7" s="224" t="s">
        <v>1444</v>
      </c>
      <c r="E7" s="221" t="s">
        <v>1445</v>
      </c>
      <c r="F7" s="222">
        <v>0.35399999999999998</v>
      </c>
      <c r="G7" s="223" t="s">
        <v>1446</v>
      </c>
      <c r="H7" s="220">
        <v>42781</v>
      </c>
      <c r="I7" s="221" t="s">
        <v>1438</v>
      </c>
      <c r="J7" s="221" t="s">
        <v>1439</v>
      </c>
      <c r="K7" s="222">
        <v>0.35399999999999998</v>
      </c>
      <c r="L7" s="246">
        <v>3271175.940677966</v>
      </c>
      <c r="M7" s="221" t="s">
        <v>1447</v>
      </c>
      <c r="N7" s="245" t="s">
        <v>1441</v>
      </c>
      <c r="O7" s="246">
        <v>3271175.940677966</v>
      </c>
      <c r="P7" s="246">
        <f t="shared" ref="P7:P17" si="0">L7-O7</f>
        <v>0</v>
      </c>
      <c r="Q7" s="245" t="s">
        <v>1442</v>
      </c>
    </row>
    <row r="8" spans="1:17" ht="75" x14ac:dyDescent="0.25">
      <c r="A8" s="245">
        <v>3</v>
      </c>
      <c r="B8" s="219" t="s">
        <v>1448</v>
      </c>
      <c r="C8" s="220">
        <v>42825</v>
      </c>
      <c r="D8" s="335" t="s">
        <v>1449</v>
      </c>
      <c r="E8" s="221" t="s">
        <v>1450</v>
      </c>
      <c r="F8" s="222">
        <v>1.80416</v>
      </c>
      <c r="G8" s="223" t="s">
        <v>1451</v>
      </c>
      <c r="H8" s="220">
        <v>42893</v>
      </c>
      <c r="I8" s="221" t="s">
        <v>1452</v>
      </c>
      <c r="J8" s="221" t="s">
        <v>1439</v>
      </c>
      <c r="K8" s="222">
        <v>1.80416</v>
      </c>
      <c r="L8" s="246">
        <v>13687638.711864408</v>
      </c>
      <c r="M8" s="221" t="s">
        <v>1447</v>
      </c>
      <c r="N8" s="245" t="s">
        <v>1441</v>
      </c>
      <c r="O8" s="246">
        <v>8896965.1610169504</v>
      </c>
      <c r="P8" s="246">
        <f t="shared" si="0"/>
        <v>4790673.5508474577</v>
      </c>
      <c r="Q8" s="245" t="s">
        <v>1442</v>
      </c>
    </row>
    <row r="9" spans="1:17" ht="75" x14ac:dyDescent="0.25">
      <c r="A9" s="245">
        <v>4</v>
      </c>
      <c r="B9" s="219" t="s">
        <v>1448</v>
      </c>
      <c r="C9" s="220">
        <v>42842</v>
      </c>
      <c r="D9" s="237" t="s">
        <v>1453</v>
      </c>
      <c r="E9" s="225" t="s">
        <v>1454</v>
      </c>
      <c r="F9" s="222">
        <v>0.89439999999999997</v>
      </c>
      <c r="G9" s="225" t="s">
        <v>1455</v>
      </c>
      <c r="H9" s="220">
        <v>43052</v>
      </c>
      <c r="I9" s="221" t="s">
        <v>1438</v>
      </c>
      <c r="J9" s="221" t="s">
        <v>1439</v>
      </c>
      <c r="K9" s="222">
        <v>0.89439999999999997</v>
      </c>
      <c r="L9" s="226">
        <f>12412781.93/1.18</f>
        <v>10519306.720338983</v>
      </c>
      <c r="M9" s="221" t="s">
        <v>1447</v>
      </c>
      <c r="N9" s="245" t="s">
        <v>1441</v>
      </c>
      <c r="O9" s="246">
        <f>8068308.26/1.18</f>
        <v>6837549.3728813557</v>
      </c>
      <c r="P9" s="246">
        <f t="shared" si="0"/>
        <v>3681757.3474576278</v>
      </c>
      <c r="Q9" s="245" t="s">
        <v>1442</v>
      </c>
    </row>
    <row r="10" spans="1:17" s="232" customFormat="1" ht="75" x14ac:dyDescent="0.25">
      <c r="A10" s="245">
        <v>5</v>
      </c>
      <c r="B10" s="227" t="s">
        <v>1456</v>
      </c>
      <c r="C10" s="228">
        <v>42865</v>
      </c>
      <c r="D10" s="238" t="s">
        <v>1457</v>
      </c>
      <c r="E10" s="229" t="s">
        <v>1458</v>
      </c>
      <c r="F10" s="230">
        <v>0.79341899999999999</v>
      </c>
      <c r="G10" s="231" t="s">
        <v>1459</v>
      </c>
      <c r="H10" s="228">
        <v>42865</v>
      </c>
      <c r="I10" s="221" t="s">
        <v>1438</v>
      </c>
      <c r="J10" s="221" t="s">
        <v>1439</v>
      </c>
      <c r="K10" s="230">
        <v>0.79341899999999999</v>
      </c>
      <c r="L10" s="246">
        <v>12980834.694915254</v>
      </c>
      <c r="M10" s="221" t="s">
        <v>1440</v>
      </c>
      <c r="N10" s="245" t="s">
        <v>1441</v>
      </c>
      <c r="O10" s="246">
        <v>0</v>
      </c>
      <c r="P10" s="246">
        <f t="shared" si="0"/>
        <v>12980834.694915254</v>
      </c>
      <c r="Q10" s="245" t="s">
        <v>1442</v>
      </c>
    </row>
    <row r="11" spans="1:17" s="232" customFormat="1" ht="75" x14ac:dyDescent="0.25">
      <c r="A11" s="245">
        <v>6</v>
      </c>
      <c r="B11" s="227" t="s">
        <v>1456</v>
      </c>
      <c r="C11" s="228">
        <v>42865</v>
      </c>
      <c r="D11" s="238" t="s">
        <v>1460</v>
      </c>
      <c r="E11" s="229" t="s">
        <v>1461</v>
      </c>
      <c r="F11" s="230">
        <v>0.219887</v>
      </c>
      <c r="G11" s="231" t="s">
        <v>1462</v>
      </c>
      <c r="H11" s="228">
        <v>42866</v>
      </c>
      <c r="I11" s="221" t="s">
        <v>1438</v>
      </c>
      <c r="J11" s="221" t="s">
        <v>1439</v>
      </c>
      <c r="K11" s="230">
        <v>0.219887</v>
      </c>
      <c r="L11" s="246">
        <v>3597489.8474576268</v>
      </c>
      <c r="M11" s="221" t="s">
        <v>1440</v>
      </c>
      <c r="N11" s="245" t="s">
        <v>1441</v>
      </c>
      <c r="O11" s="246">
        <v>0</v>
      </c>
      <c r="P11" s="246">
        <f t="shared" si="0"/>
        <v>3597489.8474576268</v>
      </c>
      <c r="Q11" s="245" t="s">
        <v>1442</v>
      </c>
    </row>
    <row r="12" spans="1:17" ht="75" x14ac:dyDescent="0.25">
      <c r="A12" s="245">
        <v>7</v>
      </c>
      <c r="B12" s="219" t="s">
        <v>1463</v>
      </c>
      <c r="C12" s="220">
        <v>42937</v>
      </c>
      <c r="D12" s="237" t="s">
        <v>1464</v>
      </c>
      <c r="E12" s="221" t="s">
        <v>1465</v>
      </c>
      <c r="F12" s="222">
        <v>0.66100000000000003</v>
      </c>
      <c r="G12" s="223" t="s">
        <v>1466</v>
      </c>
      <c r="H12" s="220">
        <v>42942</v>
      </c>
      <c r="I12" s="221" t="s">
        <v>1438</v>
      </c>
      <c r="J12" s="221" t="s">
        <v>1439</v>
      </c>
      <c r="K12" s="222">
        <v>0.66100000000000003</v>
      </c>
      <c r="L12" s="246">
        <v>6108043.2118644072</v>
      </c>
      <c r="M12" s="221" t="s">
        <v>1440</v>
      </c>
      <c r="N12" s="245" t="s">
        <v>1441</v>
      </c>
      <c r="O12" s="246">
        <v>1694915.2542372881</v>
      </c>
      <c r="P12" s="246">
        <f t="shared" si="0"/>
        <v>4413127.9576271195</v>
      </c>
      <c r="Q12" s="245" t="s">
        <v>1442</v>
      </c>
    </row>
    <row r="13" spans="1:17" ht="45" x14ac:dyDescent="0.25">
      <c r="A13" s="245">
        <v>8</v>
      </c>
      <c r="B13" s="219" t="s">
        <v>1467</v>
      </c>
      <c r="C13" s="220">
        <v>42921</v>
      </c>
      <c r="D13" s="237" t="s">
        <v>1468</v>
      </c>
      <c r="E13" s="225" t="s">
        <v>1469</v>
      </c>
      <c r="F13" s="233">
        <v>3.49E-2</v>
      </c>
      <c r="G13" s="225" t="s">
        <v>1470</v>
      </c>
      <c r="H13" s="234">
        <v>43005</v>
      </c>
      <c r="I13" s="221" t="s">
        <v>1471</v>
      </c>
      <c r="J13" s="221"/>
      <c r="K13" s="233">
        <v>3.49E-2</v>
      </c>
      <c r="L13" s="246">
        <v>466.10169491525426</v>
      </c>
      <c r="M13" s="221" t="s">
        <v>1447</v>
      </c>
      <c r="N13" s="245" t="s">
        <v>1441</v>
      </c>
      <c r="O13" s="246">
        <v>466.10169491525426</v>
      </c>
      <c r="P13" s="246">
        <f t="shared" si="0"/>
        <v>0</v>
      </c>
      <c r="Q13" s="245"/>
    </row>
    <row r="14" spans="1:17" ht="60" x14ac:dyDescent="0.25">
      <c r="A14" s="245">
        <v>9</v>
      </c>
      <c r="B14" s="219" t="s">
        <v>1472</v>
      </c>
      <c r="C14" s="220">
        <v>42872</v>
      </c>
      <c r="D14" s="237" t="s">
        <v>1473</v>
      </c>
      <c r="E14" s="225" t="s">
        <v>1474</v>
      </c>
      <c r="F14" s="233">
        <v>6.9075999999999999E-2</v>
      </c>
      <c r="G14" s="225" t="s">
        <v>1475</v>
      </c>
      <c r="H14" s="234">
        <v>42936</v>
      </c>
      <c r="I14" s="221" t="s">
        <v>1471</v>
      </c>
      <c r="J14" s="221"/>
      <c r="K14" s="233">
        <v>6.9075999999999999E-2</v>
      </c>
      <c r="L14" s="246">
        <v>466.10169491525426</v>
      </c>
      <c r="M14" s="221" t="s">
        <v>1447</v>
      </c>
      <c r="N14" s="245" t="s">
        <v>1441</v>
      </c>
      <c r="O14" s="246">
        <v>466.10169491525426</v>
      </c>
      <c r="P14" s="246">
        <f t="shared" si="0"/>
        <v>0</v>
      </c>
      <c r="Q14" s="245"/>
    </row>
    <row r="15" spans="1:17" ht="105" x14ac:dyDescent="0.25">
      <c r="A15" s="245">
        <v>10</v>
      </c>
      <c r="B15" s="219" t="s">
        <v>1476</v>
      </c>
      <c r="C15" s="220">
        <v>42843</v>
      </c>
      <c r="D15" s="336" t="s">
        <v>1477</v>
      </c>
      <c r="E15" s="234" t="s">
        <v>1478</v>
      </c>
      <c r="F15" s="233">
        <v>1.5394999999999999</v>
      </c>
      <c r="G15" s="225" t="s">
        <v>1479</v>
      </c>
      <c r="H15" s="234">
        <v>42940</v>
      </c>
      <c r="I15" s="221" t="s">
        <v>1438</v>
      </c>
      <c r="J15" s="221" t="s">
        <v>1439</v>
      </c>
      <c r="K15" s="233">
        <v>1.5394999999999999</v>
      </c>
      <c r="L15" s="246">
        <v>19563457.966101695</v>
      </c>
      <c r="M15" s="221" t="s">
        <v>1440</v>
      </c>
      <c r="N15" s="245" t="s">
        <v>1441</v>
      </c>
      <c r="O15" s="246">
        <v>2934518.6440677969</v>
      </c>
      <c r="P15" s="246">
        <f t="shared" si="0"/>
        <v>16628939.322033897</v>
      </c>
      <c r="Q15" s="245" t="s">
        <v>1442</v>
      </c>
    </row>
    <row r="16" spans="1:17" ht="75" x14ac:dyDescent="0.25">
      <c r="A16" s="245">
        <v>11</v>
      </c>
      <c r="B16" s="219" t="s">
        <v>1480</v>
      </c>
      <c r="C16" s="220">
        <v>42954</v>
      </c>
      <c r="D16" s="237" t="s">
        <v>1481</v>
      </c>
      <c r="E16" s="225" t="s">
        <v>1482</v>
      </c>
      <c r="F16" s="233">
        <v>0.42399999999999999</v>
      </c>
      <c r="G16" s="225" t="s">
        <v>1483</v>
      </c>
      <c r="H16" s="234">
        <v>42958</v>
      </c>
      <c r="I16" s="221" t="s">
        <v>1438</v>
      </c>
      <c r="J16" s="221" t="s">
        <v>1439</v>
      </c>
      <c r="K16" s="233">
        <v>0.42399999999999999</v>
      </c>
      <c r="L16" s="246">
        <v>6936907.118644068</v>
      </c>
      <c r="M16" s="221" t="s">
        <v>1440</v>
      </c>
      <c r="N16" s="245" t="s">
        <v>1441</v>
      </c>
      <c r="O16" s="246">
        <v>0</v>
      </c>
      <c r="P16" s="246">
        <f t="shared" si="0"/>
        <v>6936907.118644068</v>
      </c>
      <c r="Q16" s="245" t="s">
        <v>1442</v>
      </c>
    </row>
    <row r="17" spans="1:17" ht="60" x14ac:dyDescent="0.25">
      <c r="A17" s="245">
        <v>12</v>
      </c>
      <c r="B17" s="219" t="s">
        <v>1484</v>
      </c>
      <c r="C17" s="220">
        <v>42977</v>
      </c>
      <c r="D17" s="237" t="s">
        <v>1485</v>
      </c>
      <c r="E17" s="221" t="s">
        <v>1486</v>
      </c>
      <c r="F17" s="233">
        <v>3.7750000000000001E-3</v>
      </c>
      <c r="G17" s="225" t="s">
        <v>1487</v>
      </c>
      <c r="H17" s="220">
        <v>43039</v>
      </c>
      <c r="I17" s="221" t="s">
        <v>1471</v>
      </c>
      <c r="J17" s="221"/>
      <c r="K17" s="235">
        <f>F17</f>
        <v>3.7750000000000001E-3</v>
      </c>
      <c r="L17" s="246">
        <v>466.10169491525426</v>
      </c>
      <c r="M17" s="221" t="s">
        <v>1447</v>
      </c>
      <c r="N17" s="245" t="s">
        <v>1441</v>
      </c>
      <c r="O17" s="246">
        <v>466.10169491525426</v>
      </c>
      <c r="P17" s="246">
        <f t="shared" si="0"/>
        <v>0</v>
      </c>
      <c r="Q17" s="245"/>
    </row>
    <row r="18" spans="1:17" x14ac:dyDescent="0.25">
      <c r="A18" s="245"/>
      <c r="B18" s="219" t="s">
        <v>103</v>
      </c>
      <c r="C18" s="220"/>
      <c r="D18" s="237"/>
      <c r="E18" s="221"/>
      <c r="F18" s="233"/>
      <c r="G18" s="225"/>
      <c r="H18" s="220"/>
      <c r="I18" s="221"/>
      <c r="J18" s="221"/>
      <c r="K18" s="246">
        <f t="shared" ref="K18:P18" si="1">SUM(K6:K17)</f>
        <v>8.5129729999999988</v>
      </c>
      <c r="L18" s="246">
        <f t="shared" si="1"/>
        <v>92252012.796610162</v>
      </c>
      <c r="M18" s="246">
        <f t="shared" si="1"/>
        <v>0</v>
      </c>
      <c r="N18" s="246">
        <f t="shared" si="1"/>
        <v>0</v>
      </c>
      <c r="O18" s="246">
        <f t="shared" si="1"/>
        <v>25974386.720338985</v>
      </c>
      <c r="P18" s="246">
        <f t="shared" si="1"/>
        <v>66277626.076271184</v>
      </c>
      <c r="Q18" s="245"/>
    </row>
  </sheetData>
  <mergeCells count="19">
    <mergeCell ref="A2:P2"/>
    <mergeCell ref="A3:A5"/>
    <mergeCell ref="B3:F3"/>
    <mergeCell ref="G3:M3"/>
    <mergeCell ref="N3:P3"/>
    <mergeCell ref="N4:N5"/>
    <mergeCell ref="O4:O5"/>
    <mergeCell ref="P4:P5"/>
    <mergeCell ref="F4:F5"/>
    <mergeCell ref="G4:H4"/>
    <mergeCell ref="I4:J4"/>
    <mergeCell ref="K4:K5"/>
    <mergeCell ref="L4:L5"/>
    <mergeCell ref="M4:M5"/>
    <mergeCell ref="Q3:Q5"/>
    <mergeCell ref="B4:B5"/>
    <mergeCell ref="C4:C5"/>
    <mergeCell ref="D4:D5"/>
    <mergeCell ref="E4:E5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90" zoomScaleNormal="90" workbookViewId="0">
      <selection activeCell="C5" sqref="C5:D5"/>
    </sheetView>
  </sheetViews>
  <sheetFormatPr defaultRowHeight="15.75" x14ac:dyDescent="0.25"/>
  <cols>
    <col min="1" max="1" width="9.28515625" style="3" bestFit="1" customWidth="1"/>
    <col min="2" max="2" width="48.42578125" style="3" customWidth="1"/>
    <col min="3" max="4" width="27.140625" style="3" customWidth="1"/>
    <col min="5" max="16384" width="9.140625" style="3"/>
  </cols>
  <sheetData>
    <row r="1" spans="1:4" x14ac:dyDescent="0.25">
      <c r="D1" s="153" t="s">
        <v>150</v>
      </c>
    </row>
    <row r="2" spans="1:4" x14ac:dyDescent="0.25">
      <c r="D2" s="129"/>
    </row>
    <row r="3" spans="1:4" ht="34.5" customHeight="1" x14ac:dyDescent="0.3">
      <c r="A3" s="257" t="s">
        <v>495</v>
      </c>
      <c r="B3" s="257"/>
      <c r="C3" s="257"/>
      <c r="D3" s="257"/>
    </row>
    <row r="4" spans="1:4" x14ac:dyDescent="0.25">
      <c r="A4" s="10"/>
      <c r="B4" s="10"/>
      <c r="C4" s="10"/>
      <c r="D4" s="10"/>
    </row>
    <row r="5" spans="1:4" ht="36.75" customHeight="1" x14ac:dyDescent="0.25">
      <c r="A5" s="262" t="s">
        <v>8</v>
      </c>
      <c r="B5" s="256" t="s">
        <v>127</v>
      </c>
      <c r="C5" s="260" t="s">
        <v>148</v>
      </c>
      <c r="D5" s="261"/>
    </row>
    <row r="6" spans="1:4" x14ac:dyDescent="0.25">
      <c r="A6" s="262"/>
      <c r="B6" s="256"/>
      <c r="C6" s="258" t="s">
        <v>29</v>
      </c>
      <c r="D6" s="259"/>
    </row>
    <row r="7" spans="1:4" x14ac:dyDescent="0.25">
      <c r="A7" s="262"/>
      <c r="B7" s="256"/>
      <c r="C7" s="152" t="s">
        <v>27</v>
      </c>
      <c r="D7" s="152" t="s">
        <v>28</v>
      </c>
    </row>
    <row r="8" spans="1:4" x14ac:dyDescent="0.25">
      <c r="A8" s="7">
        <v>1</v>
      </c>
      <c r="B8" s="7">
        <v>2</v>
      </c>
      <c r="C8" s="152">
        <v>5</v>
      </c>
      <c r="D8" s="152">
        <v>6</v>
      </c>
    </row>
    <row r="9" spans="1:4" x14ac:dyDescent="0.25">
      <c r="A9" s="7">
        <v>1</v>
      </c>
      <c r="B9" s="6" t="s">
        <v>128</v>
      </c>
      <c r="C9" s="154">
        <f>SUM(C10:C13)</f>
        <v>2045653</v>
      </c>
      <c r="D9" s="154">
        <f>SUM(D10:D13)</f>
        <v>14992.983149999998</v>
      </c>
    </row>
    <row r="10" spans="1:4" x14ac:dyDescent="0.25">
      <c r="A10" s="7" t="s">
        <v>141</v>
      </c>
      <c r="B10" s="6" t="s">
        <v>129</v>
      </c>
      <c r="C10" s="9">
        <v>128635</v>
      </c>
      <c r="D10" s="9">
        <f>'Контроль соответствия источника'!D152+'Контроль соответствия источника'!D163+'Контроль соответствия источника'!D164+'Контроль соответствия источника'!D167+'Контроль соответствия источника'!D168</f>
        <v>10550.023149999999</v>
      </c>
    </row>
    <row r="11" spans="1:4" x14ac:dyDescent="0.25">
      <c r="A11" s="7" t="s">
        <v>142</v>
      </c>
      <c r="B11" s="6" t="s">
        <v>130</v>
      </c>
      <c r="C11" s="9">
        <v>53329</v>
      </c>
      <c r="D11" s="9">
        <v>0</v>
      </c>
    </row>
    <row r="12" spans="1:4" ht="31.5" x14ac:dyDescent="0.25">
      <c r="A12" s="7" t="s">
        <v>143</v>
      </c>
      <c r="B12" s="6" t="s">
        <v>131</v>
      </c>
      <c r="C12" s="64">
        <v>1863689</v>
      </c>
      <c r="D12" s="64">
        <f>'Контроль соответствия источника'!D81+'Контроль соответствия источника'!D89</f>
        <v>4442.9599999999991</v>
      </c>
    </row>
    <row r="13" spans="1:4" ht="31.5" x14ac:dyDescent="0.25">
      <c r="A13" s="7" t="s">
        <v>144</v>
      </c>
      <c r="B13" s="6" t="s">
        <v>132</v>
      </c>
      <c r="C13" s="64"/>
      <c r="D13" s="64"/>
    </row>
    <row r="14" spans="1:4" x14ac:dyDescent="0.25">
      <c r="A14" s="7">
        <v>2</v>
      </c>
      <c r="B14" s="6" t="s">
        <v>133</v>
      </c>
      <c r="C14" s="64">
        <f>SUM(C15:C18)</f>
        <v>19007</v>
      </c>
      <c r="D14" s="64">
        <f>SUM(D15:D18)</f>
        <v>24957.277106271191</v>
      </c>
    </row>
    <row r="15" spans="1:4" x14ac:dyDescent="0.25">
      <c r="A15" s="7" t="s">
        <v>145</v>
      </c>
      <c r="B15" s="6" t="s">
        <v>134</v>
      </c>
      <c r="C15" s="64">
        <v>19007</v>
      </c>
      <c r="D15" s="64">
        <f>'Контроль соответствия источника'!D10+'Контроль соответствия источника'!D11+'Контроль соответствия источника'!D12+'Контроль соответствия источника'!D20+'Контроль соответствия источника'!D35+'Контроль соответствия источника'!D44+'Контроль соответствия источника'!D49+'Контроль соответствия источника'!D62+'Контроль соответствия источника'!D71+'Контроль соответствия источника'!D105</f>
        <v>24957.277106271191</v>
      </c>
    </row>
    <row r="16" spans="1:4" x14ac:dyDescent="0.25">
      <c r="A16" s="8"/>
      <c r="B16" s="6" t="s">
        <v>135</v>
      </c>
      <c r="C16" s="9"/>
      <c r="D16" s="9"/>
    </row>
    <row r="17" spans="1:4" x14ac:dyDescent="0.25">
      <c r="A17" s="7" t="s">
        <v>146</v>
      </c>
      <c r="B17" s="6" t="s">
        <v>136</v>
      </c>
      <c r="C17" s="64"/>
      <c r="D17" s="64"/>
    </row>
    <row r="18" spans="1:4" x14ac:dyDescent="0.25">
      <c r="A18" s="7" t="s">
        <v>147</v>
      </c>
      <c r="B18" s="6" t="s">
        <v>137</v>
      </c>
      <c r="C18" s="64"/>
      <c r="D18" s="64"/>
    </row>
    <row r="19" spans="1:4" x14ac:dyDescent="0.25">
      <c r="A19" s="7">
        <v>3</v>
      </c>
      <c r="B19" s="6" t="s">
        <v>138</v>
      </c>
      <c r="C19" s="64"/>
      <c r="D19" s="64"/>
    </row>
    <row r="20" spans="1:4" ht="18" customHeight="1" x14ac:dyDescent="0.25">
      <c r="A20" s="7">
        <v>4</v>
      </c>
      <c r="B20" s="6" t="s">
        <v>139</v>
      </c>
      <c r="C20" s="64"/>
      <c r="D20" s="64"/>
    </row>
    <row r="21" spans="1:4" x14ac:dyDescent="0.25">
      <c r="A21" s="7">
        <v>5</v>
      </c>
      <c r="B21" s="6" t="s">
        <v>140</v>
      </c>
      <c r="C21" s="64">
        <f>C9+C14</f>
        <v>2064660</v>
      </c>
      <c r="D21" s="64">
        <f>D9+D14</f>
        <v>39950.260256271191</v>
      </c>
    </row>
    <row r="22" spans="1:4" x14ac:dyDescent="0.25">
      <c r="A22" s="2"/>
      <c r="B22" s="2"/>
    </row>
    <row r="23" spans="1:4" x14ac:dyDescent="0.25">
      <c r="A23" s="29"/>
      <c r="B23" s="29"/>
    </row>
    <row r="25" spans="1:4" s="31" customFormat="1" ht="18.75" x14ac:dyDescent="0.3"/>
    <row r="28" spans="1:4" s="31" customFormat="1" ht="18.75" x14ac:dyDescent="0.3"/>
    <row r="37" spans="1:1" x14ac:dyDescent="0.25">
      <c r="A37" s="3" t="s">
        <v>494</v>
      </c>
    </row>
  </sheetData>
  <mergeCells count="5">
    <mergeCell ref="B5:B7"/>
    <mergeCell ref="A3:D3"/>
    <mergeCell ref="C6:D6"/>
    <mergeCell ref="C5:D5"/>
    <mergeCell ref="A5:A7"/>
  </mergeCells>
  <pageMargins left="0.9055118110236221" right="0.5118110236220472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zoomScale="80" zoomScaleNormal="80" workbookViewId="0">
      <pane xSplit="2" ySplit="7" topLeftCell="C143" activePane="bottomRight" state="frozen"/>
      <selection activeCell="H1" sqref="H1"/>
      <selection pane="topRight" activeCell="J1" sqref="J1"/>
      <selection pane="bottomLeft" activeCell="H9" sqref="H9"/>
      <selection pane="bottomRight" activeCell="I153" sqref="I153"/>
    </sheetView>
  </sheetViews>
  <sheetFormatPr defaultRowHeight="12" outlineLevelRow="1" x14ac:dyDescent="0.25"/>
  <cols>
    <col min="1" max="1" width="6.5703125" style="161" customWidth="1"/>
    <col min="2" max="2" width="47.140625" style="159" customWidth="1"/>
    <col min="3" max="4" width="11.5703125" style="160" customWidth="1"/>
    <col min="5" max="6" width="15.42578125" style="159" customWidth="1"/>
    <col min="7" max="7" width="13.140625" style="159" bestFit="1" customWidth="1"/>
    <col min="8" max="8" width="12.85546875" style="159" customWidth="1"/>
    <col min="9" max="16384" width="9.140625" style="159"/>
  </cols>
  <sheetData>
    <row r="1" spans="1:6" ht="40.5" customHeight="1" x14ac:dyDescent="0.25">
      <c r="F1" s="244" t="s">
        <v>151</v>
      </c>
    </row>
    <row r="2" spans="1:6" x14ac:dyDescent="0.25">
      <c r="F2" s="162"/>
    </row>
    <row r="3" spans="1:6" ht="44.25" customHeight="1" x14ac:dyDescent="0.25">
      <c r="A3" s="266" t="s">
        <v>124</v>
      </c>
      <c r="B3" s="266"/>
      <c r="C3" s="266"/>
      <c r="D3" s="266"/>
      <c r="E3" s="266"/>
      <c r="F3" s="266"/>
    </row>
    <row r="5" spans="1:6" ht="36.75" customHeight="1" x14ac:dyDescent="0.25">
      <c r="A5" s="273" t="s">
        <v>8</v>
      </c>
      <c r="B5" s="263" t="s">
        <v>123</v>
      </c>
      <c r="C5" s="270" t="s">
        <v>125</v>
      </c>
      <c r="D5" s="270"/>
      <c r="E5" s="267" t="s">
        <v>126</v>
      </c>
      <c r="F5" s="268"/>
    </row>
    <row r="6" spans="1:6" ht="12" customHeight="1" x14ac:dyDescent="0.25">
      <c r="A6" s="274"/>
      <c r="B6" s="264"/>
      <c r="C6" s="271" t="s">
        <v>29</v>
      </c>
      <c r="D6" s="272"/>
      <c r="E6" s="269" t="s">
        <v>29</v>
      </c>
      <c r="F6" s="269"/>
    </row>
    <row r="7" spans="1:6" x14ac:dyDescent="0.25">
      <c r="A7" s="275"/>
      <c r="B7" s="265"/>
      <c r="C7" s="242" t="s">
        <v>27</v>
      </c>
      <c r="D7" s="242" t="s">
        <v>28</v>
      </c>
      <c r="E7" s="155" t="s">
        <v>27</v>
      </c>
      <c r="F7" s="155" t="s">
        <v>28</v>
      </c>
    </row>
    <row r="8" spans="1:6" x14ac:dyDescent="0.25">
      <c r="A8" s="240">
        <v>1</v>
      </c>
      <c r="B8" s="241">
        <v>2</v>
      </c>
      <c r="C8" s="243">
        <v>3</v>
      </c>
      <c r="D8" s="243">
        <v>4</v>
      </c>
      <c r="E8" s="239">
        <v>5</v>
      </c>
      <c r="F8" s="239">
        <v>6</v>
      </c>
    </row>
    <row r="9" spans="1:6" ht="45.75" customHeight="1" outlineLevel="1" x14ac:dyDescent="0.25">
      <c r="A9" s="69" t="s">
        <v>1253</v>
      </c>
      <c r="B9" s="165" t="s">
        <v>528</v>
      </c>
      <c r="C9" s="164">
        <v>7119.1525423728799</v>
      </c>
      <c r="D9" s="164">
        <v>0</v>
      </c>
      <c r="E9" s="155" t="s">
        <v>1154</v>
      </c>
      <c r="F9" s="155"/>
    </row>
    <row r="10" spans="1:6" ht="60" customHeight="1" outlineLevel="1" x14ac:dyDescent="0.25">
      <c r="A10" s="69" t="s">
        <v>382</v>
      </c>
      <c r="B10" s="165" t="s">
        <v>529</v>
      </c>
      <c r="C10" s="164">
        <v>22163.372881355932</v>
      </c>
      <c r="D10" s="164">
        <f>4811.80710627119-2169.49-2218.24</f>
        <v>424.07710627119013</v>
      </c>
      <c r="E10" s="155" t="s">
        <v>1154</v>
      </c>
      <c r="F10" s="155" t="s">
        <v>1155</v>
      </c>
    </row>
    <row r="11" spans="1:6" ht="44.25" customHeight="1" outlineLevel="1" x14ac:dyDescent="0.25">
      <c r="A11" s="69" t="s">
        <v>404</v>
      </c>
      <c r="B11" s="165" t="s">
        <v>530</v>
      </c>
      <c r="C11" s="164">
        <v>5971.3559322033898</v>
      </c>
      <c r="D11" s="164">
        <f>2584.88-106.81</f>
        <v>2478.0700000000002</v>
      </c>
      <c r="E11" s="155" t="s">
        <v>1154</v>
      </c>
      <c r="F11" s="155" t="s">
        <v>1155</v>
      </c>
    </row>
    <row r="12" spans="1:6" ht="45" customHeight="1" outlineLevel="1" x14ac:dyDescent="0.25">
      <c r="A12" s="69" t="s">
        <v>476</v>
      </c>
      <c r="B12" s="165" t="s">
        <v>531</v>
      </c>
      <c r="C12" s="164">
        <v>6051.2118644067805</v>
      </c>
      <c r="D12" s="164">
        <v>1055.42</v>
      </c>
      <c r="E12" s="155" t="s">
        <v>1154</v>
      </c>
      <c r="F12" s="155" t="s">
        <v>1155</v>
      </c>
    </row>
    <row r="13" spans="1:6" ht="48" customHeight="1" outlineLevel="1" x14ac:dyDescent="0.25">
      <c r="A13" s="69" t="s">
        <v>482</v>
      </c>
      <c r="B13" s="165" t="s">
        <v>532</v>
      </c>
      <c r="C13" s="164">
        <v>4271.2372881355941</v>
      </c>
      <c r="D13" s="164">
        <v>0</v>
      </c>
      <c r="E13" s="155" t="s">
        <v>1154</v>
      </c>
      <c r="F13" s="155"/>
    </row>
    <row r="14" spans="1:6" ht="46.5" customHeight="1" outlineLevel="1" x14ac:dyDescent="0.25">
      <c r="A14" s="69" t="s">
        <v>483</v>
      </c>
      <c r="B14" s="165" t="s">
        <v>533</v>
      </c>
      <c r="C14" s="164">
        <v>6783.5677966101694</v>
      </c>
      <c r="D14" s="164">
        <f>4336.02-45.33-229.39-904.96-1117.26-350.3-1688.79</f>
        <v>-9.999999999308784E-3</v>
      </c>
      <c r="E14" s="155" t="s">
        <v>1154</v>
      </c>
      <c r="F14" s="155"/>
    </row>
    <row r="15" spans="1:6" ht="48" customHeight="1" outlineLevel="1" x14ac:dyDescent="0.25">
      <c r="A15" s="69" t="s">
        <v>484</v>
      </c>
      <c r="B15" s="165" t="s">
        <v>534</v>
      </c>
      <c r="C15" s="164">
        <v>71039.169491525434</v>
      </c>
      <c r="D15" s="164">
        <v>0</v>
      </c>
      <c r="E15" s="155" t="s">
        <v>1154</v>
      </c>
      <c r="F15" s="155"/>
    </row>
    <row r="16" spans="1:6" ht="48" customHeight="1" outlineLevel="1" x14ac:dyDescent="0.25">
      <c r="A16" s="69" t="s">
        <v>485</v>
      </c>
      <c r="B16" s="165" t="s">
        <v>535</v>
      </c>
      <c r="C16" s="164">
        <v>1446.5169491525426</v>
      </c>
      <c r="D16" s="164">
        <v>0</v>
      </c>
      <c r="E16" s="155" t="s">
        <v>1154</v>
      </c>
      <c r="F16" s="155"/>
    </row>
    <row r="17" spans="1:6" ht="49.5" customHeight="1" outlineLevel="1" x14ac:dyDescent="0.25">
      <c r="A17" s="69" t="s">
        <v>486</v>
      </c>
      <c r="B17" s="165" t="s">
        <v>536</v>
      </c>
      <c r="C17" s="164">
        <v>29180.627118644072</v>
      </c>
      <c r="D17" s="164">
        <v>0</v>
      </c>
      <c r="E17" s="155" t="s">
        <v>1154</v>
      </c>
      <c r="F17" s="155"/>
    </row>
    <row r="18" spans="1:6" ht="48.75" customHeight="1" outlineLevel="1" x14ac:dyDescent="0.25">
      <c r="A18" s="69" t="s">
        <v>487</v>
      </c>
      <c r="B18" s="165" t="s">
        <v>537</v>
      </c>
      <c r="C18" s="164">
        <v>8593.6525423728835</v>
      </c>
      <c r="D18" s="164">
        <v>0</v>
      </c>
      <c r="E18" s="155" t="s">
        <v>1154</v>
      </c>
      <c r="F18" s="155"/>
    </row>
    <row r="19" spans="1:6" ht="48.75" customHeight="1" outlineLevel="1" x14ac:dyDescent="0.25">
      <c r="A19" s="69" t="s">
        <v>1254</v>
      </c>
      <c r="B19" s="165" t="s">
        <v>538</v>
      </c>
      <c r="C19" s="164">
        <v>6961.9745762711855</v>
      </c>
      <c r="D19" s="164">
        <v>0</v>
      </c>
      <c r="E19" s="155" t="s">
        <v>1154</v>
      </c>
      <c r="F19" s="155"/>
    </row>
    <row r="20" spans="1:6" ht="37.5" customHeight="1" outlineLevel="1" x14ac:dyDescent="0.25">
      <c r="A20" s="69" t="s">
        <v>1255</v>
      </c>
      <c r="B20" s="165" t="s">
        <v>539</v>
      </c>
      <c r="C20" s="164">
        <v>7676.406779661017</v>
      </c>
      <c r="D20" s="164">
        <f>14032.08-13712.36</f>
        <v>319.71999999999935</v>
      </c>
      <c r="E20" s="155" t="s">
        <v>1154</v>
      </c>
      <c r="F20" s="155" t="s">
        <v>1155</v>
      </c>
    </row>
    <row r="21" spans="1:6" ht="48" customHeight="1" outlineLevel="1" x14ac:dyDescent="0.25">
      <c r="A21" s="69" t="s">
        <v>1256</v>
      </c>
      <c r="B21" s="165" t="s">
        <v>540</v>
      </c>
      <c r="C21" s="164">
        <v>2002.762711864407</v>
      </c>
      <c r="D21" s="164">
        <v>0</v>
      </c>
      <c r="E21" s="155" t="s">
        <v>1154</v>
      </c>
      <c r="F21" s="155"/>
    </row>
    <row r="22" spans="1:6" ht="35.25" customHeight="1" outlineLevel="1" x14ac:dyDescent="0.25">
      <c r="A22" s="69" t="s">
        <v>1257</v>
      </c>
      <c r="B22" s="165" t="s">
        <v>541</v>
      </c>
      <c r="C22" s="164">
        <v>1792.2033898305087</v>
      </c>
      <c r="D22" s="164">
        <v>0</v>
      </c>
      <c r="E22" s="155" t="s">
        <v>1154</v>
      </c>
      <c r="F22" s="155"/>
    </row>
    <row r="23" spans="1:6" ht="39.75" customHeight="1" outlineLevel="1" x14ac:dyDescent="0.25">
      <c r="A23" s="69" t="s">
        <v>1258</v>
      </c>
      <c r="B23" s="165" t="s">
        <v>542</v>
      </c>
      <c r="C23" s="164">
        <v>3116.7203389830511</v>
      </c>
      <c r="D23" s="164">
        <v>0</v>
      </c>
      <c r="E23" s="155" t="s">
        <v>1154</v>
      </c>
      <c r="F23" s="155"/>
    </row>
    <row r="24" spans="1:6" ht="50.25" customHeight="1" outlineLevel="1" x14ac:dyDescent="0.25">
      <c r="A24" s="69" t="s">
        <v>1259</v>
      </c>
      <c r="B24" s="165" t="s">
        <v>543</v>
      </c>
      <c r="C24" s="164">
        <v>1193</v>
      </c>
      <c r="D24" s="164">
        <v>0</v>
      </c>
      <c r="E24" s="155" t="s">
        <v>1154</v>
      </c>
      <c r="F24" s="155"/>
    </row>
    <row r="25" spans="1:6" ht="48" customHeight="1" outlineLevel="1" x14ac:dyDescent="0.25">
      <c r="A25" s="69" t="s">
        <v>1260</v>
      </c>
      <c r="B25" s="165" t="s">
        <v>544</v>
      </c>
      <c r="C25" s="164">
        <v>492.11016949152548</v>
      </c>
      <c r="D25" s="164">
        <v>0</v>
      </c>
      <c r="E25" s="155" t="s">
        <v>1154</v>
      </c>
      <c r="F25" s="155"/>
    </row>
    <row r="26" spans="1:6" ht="39.75" customHeight="1" outlineLevel="1" x14ac:dyDescent="0.25">
      <c r="A26" s="69" t="s">
        <v>1261</v>
      </c>
      <c r="B26" s="165" t="s">
        <v>545</v>
      </c>
      <c r="C26" s="164">
        <v>3250.9322033898311</v>
      </c>
      <c r="D26" s="164">
        <v>0</v>
      </c>
      <c r="E26" s="155" t="s">
        <v>1154</v>
      </c>
      <c r="F26" s="155"/>
    </row>
    <row r="27" spans="1:6" ht="51" customHeight="1" outlineLevel="1" x14ac:dyDescent="0.25">
      <c r="A27" s="69" t="s">
        <v>1262</v>
      </c>
      <c r="B27" s="165" t="s">
        <v>546</v>
      </c>
      <c r="C27" s="164">
        <v>894.75423728813553</v>
      </c>
      <c r="D27" s="164">
        <v>0</v>
      </c>
      <c r="E27" s="155" t="s">
        <v>1154</v>
      </c>
      <c r="F27" s="155"/>
    </row>
    <row r="28" spans="1:6" ht="46.5" customHeight="1" outlineLevel="1" x14ac:dyDescent="0.25">
      <c r="A28" s="69" t="s">
        <v>1263</v>
      </c>
      <c r="B28" s="165" t="s">
        <v>547</v>
      </c>
      <c r="C28" s="164">
        <v>1446.5169491525426</v>
      </c>
      <c r="D28" s="164">
        <v>0</v>
      </c>
      <c r="E28" s="155" t="s">
        <v>1154</v>
      </c>
      <c r="F28" s="155"/>
    </row>
    <row r="29" spans="1:6" ht="49.5" customHeight="1" outlineLevel="1" x14ac:dyDescent="0.25">
      <c r="A29" s="69" t="s">
        <v>1264</v>
      </c>
      <c r="B29" s="165" t="s">
        <v>548</v>
      </c>
      <c r="C29" s="164">
        <v>432.46610169491532</v>
      </c>
      <c r="D29" s="164">
        <v>0</v>
      </c>
      <c r="E29" s="155" t="s">
        <v>1154</v>
      </c>
      <c r="F29" s="155"/>
    </row>
    <row r="30" spans="1:6" ht="48" customHeight="1" outlineLevel="1" x14ac:dyDescent="0.25">
      <c r="A30" s="69" t="s">
        <v>1265</v>
      </c>
      <c r="B30" s="165" t="s">
        <v>549</v>
      </c>
      <c r="C30" s="164">
        <v>745.62711864406799</v>
      </c>
      <c r="D30" s="164">
        <v>0</v>
      </c>
      <c r="E30" s="155" t="s">
        <v>1154</v>
      </c>
      <c r="F30" s="155"/>
    </row>
    <row r="31" spans="1:6" ht="48.75" customHeight="1" outlineLevel="1" x14ac:dyDescent="0.25">
      <c r="A31" s="69" t="s">
        <v>1266</v>
      </c>
      <c r="B31" s="165" t="s">
        <v>550</v>
      </c>
      <c r="C31" s="164">
        <v>7588.3983050847455</v>
      </c>
      <c r="D31" s="164">
        <f>4918.28893220339-4918.29</f>
        <v>-1.0677966101866332E-3</v>
      </c>
      <c r="E31" s="155" t="s">
        <v>1154</v>
      </c>
      <c r="F31" s="155"/>
    </row>
    <row r="32" spans="1:6" ht="45.75" customHeight="1" outlineLevel="1" x14ac:dyDescent="0.25">
      <c r="A32" s="69" t="s">
        <v>1267</v>
      </c>
      <c r="B32" s="165" t="s">
        <v>551</v>
      </c>
      <c r="C32" s="164">
        <v>29292.661016949154</v>
      </c>
      <c r="D32" s="164">
        <v>0</v>
      </c>
      <c r="E32" s="155" t="s">
        <v>1154</v>
      </c>
      <c r="F32" s="155"/>
    </row>
    <row r="33" spans="1:6" ht="51.75" customHeight="1" outlineLevel="1" x14ac:dyDescent="0.25">
      <c r="A33" s="69" t="s">
        <v>1268</v>
      </c>
      <c r="B33" s="165" t="s">
        <v>552</v>
      </c>
      <c r="C33" s="164">
        <v>588.31355932203394</v>
      </c>
      <c r="D33" s="164">
        <v>0</v>
      </c>
      <c r="E33" s="155" t="s">
        <v>1154</v>
      </c>
      <c r="F33" s="155"/>
    </row>
    <row r="34" spans="1:6" ht="45.75" customHeight="1" outlineLevel="1" x14ac:dyDescent="0.25">
      <c r="A34" s="69" t="s">
        <v>1269</v>
      </c>
      <c r="B34" s="165" t="s">
        <v>553</v>
      </c>
      <c r="C34" s="164">
        <v>1923.7203389830509</v>
      </c>
      <c r="D34" s="164">
        <v>0</v>
      </c>
      <c r="E34" s="155" t="s">
        <v>1154</v>
      </c>
      <c r="F34" s="155"/>
    </row>
    <row r="35" spans="1:6" ht="50.25" customHeight="1" outlineLevel="1" x14ac:dyDescent="0.25">
      <c r="A35" s="69" t="s">
        <v>1270</v>
      </c>
      <c r="B35" s="165" t="s">
        <v>554</v>
      </c>
      <c r="C35" s="164">
        <v>18162.711864406781</v>
      </c>
      <c r="D35" s="175">
        <f>18466.8-1508.26-139.11</f>
        <v>16819.43</v>
      </c>
      <c r="E35" s="155" t="s">
        <v>1154</v>
      </c>
      <c r="F35" s="155" t="s">
        <v>1155</v>
      </c>
    </row>
    <row r="36" spans="1:6" ht="48.75" customHeight="1" outlineLevel="1" x14ac:dyDescent="0.25">
      <c r="A36" s="69" t="s">
        <v>1271</v>
      </c>
      <c r="B36" s="165" t="s">
        <v>555</v>
      </c>
      <c r="C36" s="164">
        <v>8570.6779661016972</v>
      </c>
      <c r="D36" s="164">
        <v>0</v>
      </c>
      <c r="E36" s="155" t="s">
        <v>1154</v>
      </c>
      <c r="F36" s="155"/>
    </row>
    <row r="37" spans="1:6" ht="41.25" customHeight="1" outlineLevel="1" x14ac:dyDescent="0.25">
      <c r="A37" s="69" t="s">
        <v>1272</v>
      </c>
      <c r="B37" s="165" t="s">
        <v>556</v>
      </c>
      <c r="C37" s="164">
        <v>64860.957627118638</v>
      </c>
      <c r="D37" s="164">
        <f>12836.62-12836.62</f>
        <v>0</v>
      </c>
      <c r="E37" s="155" t="s">
        <v>1154</v>
      </c>
      <c r="F37" s="155"/>
    </row>
    <row r="38" spans="1:6" ht="37.5" customHeight="1" outlineLevel="1" x14ac:dyDescent="0.25">
      <c r="A38" s="69" t="s">
        <v>1273</v>
      </c>
      <c r="B38" s="165" t="s">
        <v>557</v>
      </c>
      <c r="C38" s="164">
        <v>21525.5</v>
      </c>
      <c r="D38" s="164">
        <v>0</v>
      </c>
      <c r="E38" s="155" t="s">
        <v>1154</v>
      </c>
      <c r="F38" s="155"/>
    </row>
    <row r="39" spans="1:6" ht="41.25" customHeight="1" outlineLevel="1" x14ac:dyDescent="0.25">
      <c r="A39" s="69" t="s">
        <v>1274</v>
      </c>
      <c r="B39" s="165" t="s">
        <v>558</v>
      </c>
      <c r="C39" s="164">
        <v>8370.3644067796631</v>
      </c>
      <c r="D39" s="164">
        <v>0</v>
      </c>
      <c r="E39" s="155" t="s">
        <v>1154</v>
      </c>
      <c r="F39" s="155"/>
    </row>
    <row r="40" spans="1:6" ht="48" customHeight="1" outlineLevel="1" x14ac:dyDescent="0.25">
      <c r="A40" s="69" t="s">
        <v>1275</v>
      </c>
      <c r="B40" s="165" t="s">
        <v>559</v>
      </c>
      <c r="C40" s="164">
        <v>74523.203389830509</v>
      </c>
      <c r="D40" s="164">
        <f>64114.62-64114.62</f>
        <v>0</v>
      </c>
      <c r="E40" s="155" t="s">
        <v>1154</v>
      </c>
      <c r="F40" s="155"/>
    </row>
    <row r="41" spans="1:6" ht="51" customHeight="1" outlineLevel="1" x14ac:dyDescent="0.25">
      <c r="A41" s="69" t="s">
        <v>1276</v>
      </c>
      <c r="B41" s="165" t="s">
        <v>560</v>
      </c>
      <c r="C41" s="164">
        <v>96832.881355932201</v>
      </c>
      <c r="D41" s="164">
        <v>0</v>
      </c>
      <c r="E41" s="155" t="s">
        <v>1154</v>
      </c>
      <c r="F41" s="155"/>
    </row>
    <row r="42" spans="1:6" ht="50.25" customHeight="1" outlineLevel="1" x14ac:dyDescent="0.25">
      <c r="A42" s="69" t="s">
        <v>1277</v>
      </c>
      <c r="B42" s="165" t="s">
        <v>561</v>
      </c>
      <c r="C42" s="164">
        <v>4190.42372881356</v>
      </c>
      <c r="D42" s="164">
        <v>0</v>
      </c>
      <c r="E42" s="155" t="s">
        <v>1154</v>
      </c>
      <c r="F42" s="155"/>
    </row>
    <row r="43" spans="1:6" ht="48" customHeight="1" outlineLevel="1" x14ac:dyDescent="0.25">
      <c r="A43" s="69" t="s">
        <v>1278</v>
      </c>
      <c r="B43" s="165" t="s">
        <v>562</v>
      </c>
      <c r="C43" s="164">
        <v>6099.2288135593226</v>
      </c>
      <c r="D43" s="164">
        <v>0</v>
      </c>
      <c r="E43" s="155" t="s">
        <v>1154</v>
      </c>
      <c r="F43" s="155"/>
    </row>
    <row r="44" spans="1:6" ht="49.5" customHeight="1" outlineLevel="1" x14ac:dyDescent="0.25">
      <c r="A44" s="69" t="s">
        <v>1279</v>
      </c>
      <c r="B44" s="165" t="s">
        <v>563</v>
      </c>
      <c r="C44" s="164">
        <v>13342.584745762713</v>
      </c>
      <c r="D44" s="164">
        <f>5603.29-5377.95</f>
        <v>225.34000000000015</v>
      </c>
      <c r="E44" s="155" t="s">
        <v>1154</v>
      </c>
      <c r="F44" s="155" t="s">
        <v>1155</v>
      </c>
    </row>
    <row r="45" spans="1:6" ht="48" customHeight="1" outlineLevel="1" x14ac:dyDescent="0.25">
      <c r="A45" s="69" t="s">
        <v>1280</v>
      </c>
      <c r="B45" s="165" t="s">
        <v>564</v>
      </c>
      <c r="C45" s="164">
        <v>8927.2627118644068</v>
      </c>
      <c r="D45" s="164">
        <f>847.793474576271-847.79</f>
        <v>3.4745762710599593E-3</v>
      </c>
      <c r="E45" s="155" t="s">
        <v>1154</v>
      </c>
      <c r="F45" s="155"/>
    </row>
    <row r="46" spans="1:6" ht="48" customHeight="1" outlineLevel="1" x14ac:dyDescent="0.25">
      <c r="A46" s="69" t="s">
        <v>1281</v>
      </c>
      <c r="B46" s="165" t="s">
        <v>565</v>
      </c>
      <c r="C46" s="164">
        <v>417.55084745762713</v>
      </c>
      <c r="D46" s="164">
        <v>0</v>
      </c>
      <c r="E46" s="155" t="s">
        <v>1154</v>
      </c>
      <c r="F46" s="155"/>
    </row>
    <row r="47" spans="1:6" ht="48" customHeight="1" outlineLevel="1" x14ac:dyDescent="0.25">
      <c r="A47" s="69" t="s">
        <v>1282</v>
      </c>
      <c r="B47" s="165" t="s">
        <v>566</v>
      </c>
      <c r="C47" s="164">
        <v>3400.0593220338988</v>
      </c>
      <c r="D47" s="164">
        <v>0</v>
      </c>
      <c r="E47" s="155" t="s">
        <v>1154</v>
      </c>
      <c r="F47" s="155"/>
    </row>
    <row r="48" spans="1:6" ht="49.5" customHeight="1" outlineLevel="1" x14ac:dyDescent="0.25">
      <c r="A48" s="69" t="s">
        <v>1283</v>
      </c>
      <c r="B48" s="165" t="s">
        <v>567</v>
      </c>
      <c r="C48" s="164">
        <v>1237.7372881355932</v>
      </c>
      <c r="D48" s="164">
        <v>0</v>
      </c>
      <c r="E48" s="155" t="s">
        <v>1154</v>
      </c>
      <c r="F48" s="155"/>
    </row>
    <row r="49" spans="1:6" ht="46.5" customHeight="1" outlineLevel="1" x14ac:dyDescent="0.25">
      <c r="A49" s="69" t="s">
        <v>1284</v>
      </c>
      <c r="B49" s="165" t="s">
        <v>568</v>
      </c>
      <c r="C49" s="164">
        <v>70203.923728813563</v>
      </c>
      <c r="D49" s="164">
        <f>688.78-201.28</f>
        <v>487.5</v>
      </c>
      <c r="E49" s="155" t="s">
        <v>1154</v>
      </c>
      <c r="F49" s="155" t="s">
        <v>1155</v>
      </c>
    </row>
    <row r="50" spans="1:6" ht="51.75" customHeight="1" outlineLevel="1" x14ac:dyDescent="0.25">
      <c r="A50" s="69" t="s">
        <v>1285</v>
      </c>
      <c r="B50" s="165" t="s">
        <v>569</v>
      </c>
      <c r="C50" s="164">
        <v>387.72881355932202</v>
      </c>
      <c r="D50" s="164">
        <v>0</v>
      </c>
      <c r="E50" s="155" t="s">
        <v>1154</v>
      </c>
      <c r="F50" s="155"/>
    </row>
    <row r="51" spans="1:6" ht="49.5" customHeight="1" outlineLevel="1" x14ac:dyDescent="0.25">
      <c r="A51" s="69" t="s">
        <v>1286</v>
      </c>
      <c r="B51" s="165" t="s">
        <v>570</v>
      </c>
      <c r="C51" s="164">
        <v>7456.2711864406774</v>
      </c>
      <c r="D51" s="164">
        <v>0</v>
      </c>
      <c r="E51" s="155" t="s">
        <v>1154</v>
      </c>
      <c r="F51" s="155"/>
    </row>
    <row r="52" spans="1:6" ht="49.5" customHeight="1" outlineLevel="1" x14ac:dyDescent="0.25">
      <c r="A52" s="69" t="s">
        <v>1287</v>
      </c>
      <c r="B52" s="165" t="s">
        <v>571</v>
      </c>
      <c r="C52" s="164">
        <v>656.15254237288138</v>
      </c>
      <c r="D52" s="164">
        <v>0</v>
      </c>
      <c r="E52" s="155" t="s">
        <v>1154</v>
      </c>
      <c r="F52" s="155"/>
    </row>
    <row r="53" spans="1:6" ht="52.5" customHeight="1" outlineLevel="1" x14ac:dyDescent="0.25">
      <c r="A53" s="69" t="s">
        <v>1288</v>
      </c>
      <c r="B53" s="165" t="s">
        <v>572</v>
      </c>
      <c r="C53" s="164">
        <v>24733.305084745763</v>
      </c>
      <c r="D53" s="164">
        <v>0</v>
      </c>
      <c r="E53" s="155" t="s">
        <v>1154</v>
      </c>
      <c r="F53" s="155"/>
    </row>
    <row r="54" spans="1:6" ht="49.5" customHeight="1" outlineLevel="1" x14ac:dyDescent="0.25">
      <c r="A54" s="69" t="s">
        <v>1289</v>
      </c>
      <c r="B54" s="165" t="s">
        <v>573</v>
      </c>
      <c r="C54" s="164">
        <v>492.11016949152548</v>
      </c>
      <c r="D54" s="164">
        <v>0</v>
      </c>
      <c r="E54" s="155" t="s">
        <v>1154</v>
      </c>
      <c r="F54" s="155"/>
    </row>
    <row r="55" spans="1:6" ht="50.25" customHeight="1" outlineLevel="1" x14ac:dyDescent="0.25">
      <c r="A55" s="69" t="s">
        <v>1290</v>
      </c>
      <c r="B55" s="165" t="s">
        <v>574</v>
      </c>
      <c r="C55" s="164">
        <v>1714.9406779661022</v>
      </c>
      <c r="D55" s="164">
        <v>0</v>
      </c>
      <c r="E55" s="155" t="s">
        <v>1154</v>
      </c>
      <c r="F55" s="155"/>
    </row>
    <row r="56" spans="1:6" ht="42.75" customHeight="1" outlineLevel="1" x14ac:dyDescent="0.25">
      <c r="A56" s="69" t="s">
        <v>1291</v>
      </c>
      <c r="B56" s="165" t="s">
        <v>575</v>
      </c>
      <c r="C56" s="164">
        <v>2364.4576271186443</v>
      </c>
      <c r="D56" s="164">
        <v>0</v>
      </c>
      <c r="E56" s="155" t="s">
        <v>1154</v>
      </c>
      <c r="F56" s="155"/>
    </row>
    <row r="57" spans="1:6" ht="40.5" customHeight="1" outlineLevel="1" x14ac:dyDescent="0.25">
      <c r="A57" s="69" t="s">
        <v>1292</v>
      </c>
      <c r="B57" s="165" t="s">
        <v>576</v>
      </c>
      <c r="C57" s="164">
        <v>7693.4915254237294</v>
      </c>
      <c r="D57" s="164">
        <v>0</v>
      </c>
      <c r="E57" s="155" t="s">
        <v>1154</v>
      </c>
      <c r="F57" s="155"/>
    </row>
    <row r="58" spans="1:6" ht="54" customHeight="1" outlineLevel="1" x14ac:dyDescent="0.25">
      <c r="A58" s="69" t="s">
        <v>1293</v>
      </c>
      <c r="B58" s="165" t="s">
        <v>577</v>
      </c>
      <c r="C58" s="164">
        <v>149.12711864406779</v>
      </c>
      <c r="D58" s="164">
        <v>0</v>
      </c>
      <c r="E58" s="155" t="s">
        <v>1154</v>
      </c>
      <c r="F58" s="155"/>
    </row>
    <row r="59" spans="1:6" ht="55.5" customHeight="1" outlineLevel="1" x14ac:dyDescent="0.25">
      <c r="A59" s="69" t="s">
        <v>1294</v>
      </c>
      <c r="B59" s="165" t="s">
        <v>578</v>
      </c>
      <c r="C59" s="164">
        <v>2041.2118644067796</v>
      </c>
      <c r="D59" s="164">
        <v>0</v>
      </c>
      <c r="E59" s="155" t="s">
        <v>1154</v>
      </c>
      <c r="F59" s="155"/>
    </row>
    <row r="60" spans="1:6" ht="62.25" customHeight="1" outlineLevel="1" x14ac:dyDescent="0.25">
      <c r="A60" s="69" t="s">
        <v>1295</v>
      </c>
      <c r="B60" s="165" t="s">
        <v>579</v>
      </c>
      <c r="C60" s="164">
        <v>700.88983050847457</v>
      </c>
      <c r="D60" s="164">
        <v>0</v>
      </c>
      <c r="E60" s="155" t="s">
        <v>1154</v>
      </c>
      <c r="F60" s="155"/>
    </row>
    <row r="61" spans="1:6" ht="41.25" customHeight="1" outlineLevel="1" x14ac:dyDescent="0.25">
      <c r="A61" s="69" t="s">
        <v>1296</v>
      </c>
      <c r="B61" s="165" t="s">
        <v>580</v>
      </c>
      <c r="C61" s="164">
        <v>6432.5508474576263</v>
      </c>
      <c r="D61" s="164">
        <f>2801.36-2118.64-682.72</f>
        <v>0</v>
      </c>
      <c r="E61" s="155" t="s">
        <v>1154</v>
      </c>
      <c r="F61" s="155"/>
    </row>
    <row r="62" spans="1:6" ht="40.5" customHeight="1" outlineLevel="1" x14ac:dyDescent="0.25">
      <c r="A62" s="69" t="s">
        <v>1297</v>
      </c>
      <c r="B62" s="165" t="s">
        <v>581</v>
      </c>
      <c r="C62" s="164">
        <v>4973.889830508474</v>
      </c>
      <c r="D62" s="164">
        <f>4955.46-4765.08</f>
        <v>190.38000000000011</v>
      </c>
      <c r="E62" s="155" t="s">
        <v>1154</v>
      </c>
      <c r="F62" s="155" t="s">
        <v>1155</v>
      </c>
    </row>
    <row r="63" spans="1:6" ht="48" customHeight="1" outlineLevel="1" x14ac:dyDescent="0.25">
      <c r="A63" s="69" t="s">
        <v>1298</v>
      </c>
      <c r="B63" s="165" t="s">
        <v>582</v>
      </c>
      <c r="C63" s="164">
        <v>6242.1186440677966</v>
      </c>
      <c r="D63" s="164">
        <v>0</v>
      </c>
      <c r="E63" s="155" t="s">
        <v>1154</v>
      </c>
      <c r="F63" s="155"/>
    </row>
    <row r="64" spans="1:6" ht="48" customHeight="1" outlineLevel="1" x14ac:dyDescent="0.25">
      <c r="A64" s="69" t="s">
        <v>1299</v>
      </c>
      <c r="B64" s="165" t="s">
        <v>583</v>
      </c>
      <c r="C64" s="164">
        <v>10502.076271186441</v>
      </c>
      <c r="D64" s="164">
        <v>0</v>
      </c>
      <c r="E64" s="155" t="s">
        <v>1154</v>
      </c>
      <c r="F64" s="155"/>
    </row>
    <row r="65" spans="1:6" ht="48" customHeight="1" outlineLevel="1" x14ac:dyDescent="0.25">
      <c r="A65" s="69" t="s">
        <v>1300</v>
      </c>
      <c r="B65" s="165" t="s">
        <v>584</v>
      </c>
      <c r="C65" s="164">
        <v>5971.5423728813566</v>
      </c>
      <c r="D65" s="164">
        <v>0</v>
      </c>
      <c r="E65" s="155" t="s">
        <v>1154</v>
      </c>
      <c r="F65" s="155"/>
    </row>
    <row r="66" spans="1:6" ht="44.25" customHeight="1" outlineLevel="1" x14ac:dyDescent="0.25">
      <c r="A66" s="69" t="s">
        <v>1301</v>
      </c>
      <c r="B66" s="165" t="s">
        <v>585</v>
      </c>
      <c r="C66" s="164">
        <v>8362.4406779661022</v>
      </c>
      <c r="D66" s="164">
        <v>0</v>
      </c>
      <c r="E66" s="155" t="s">
        <v>1154</v>
      </c>
      <c r="F66" s="155"/>
    </row>
    <row r="67" spans="1:6" ht="48.75" customHeight="1" outlineLevel="1" x14ac:dyDescent="0.25">
      <c r="A67" s="69" t="s">
        <v>1302</v>
      </c>
      <c r="B67" s="165" t="s">
        <v>586</v>
      </c>
      <c r="C67" s="164">
        <v>1953.5423728813562</v>
      </c>
      <c r="D67" s="164">
        <v>0</v>
      </c>
      <c r="E67" s="155" t="s">
        <v>1154</v>
      </c>
      <c r="F67" s="155"/>
    </row>
    <row r="68" spans="1:6" ht="37.5" customHeight="1" outlineLevel="1" x14ac:dyDescent="0.25">
      <c r="A68" s="69" t="s">
        <v>1303</v>
      </c>
      <c r="B68" s="165" t="s">
        <v>587</v>
      </c>
      <c r="C68" s="164">
        <v>7615.0932203389821</v>
      </c>
      <c r="D68" s="164">
        <f>2855.08475-2855.08</f>
        <v>4.7500000000582077E-3</v>
      </c>
      <c r="E68" s="155" t="s">
        <v>1154</v>
      </c>
      <c r="F68" s="155"/>
    </row>
    <row r="69" spans="1:6" ht="39" customHeight="1" outlineLevel="1" x14ac:dyDescent="0.25">
      <c r="A69" s="69" t="s">
        <v>1304</v>
      </c>
      <c r="B69" s="165" t="s">
        <v>588</v>
      </c>
      <c r="C69" s="164">
        <v>13197.271186440679</v>
      </c>
      <c r="D69" s="164">
        <v>0</v>
      </c>
      <c r="E69" s="155" t="s">
        <v>1154</v>
      </c>
      <c r="F69" s="155"/>
    </row>
    <row r="70" spans="1:6" ht="48.75" customHeight="1" outlineLevel="1" x14ac:dyDescent="0.25">
      <c r="A70" s="69" t="s">
        <v>1305</v>
      </c>
      <c r="B70" s="165" t="s">
        <v>589</v>
      </c>
      <c r="C70" s="164">
        <v>8696.6186440677975</v>
      </c>
      <c r="D70" s="164">
        <v>0</v>
      </c>
      <c r="E70" s="155" t="s">
        <v>1154</v>
      </c>
      <c r="F70" s="155"/>
    </row>
    <row r="71" spans="1:6" ht="36.75" customHeight="1" outlineLevel="1" x14ac:dyDescent="0.25">
      <c r="A71" s="69" t="s">
        <v>1306</v>
      </c>
      <c r="B71" s="165" t="s">
        <v>590</v>
      </c>
      <c r="C71" s="164">
        <v>7811.1949152542375</v>
      </c>
      <c r="D71" s="164">
        <f>8195.55-5111.86-194.81</f>
        <v>2888.8799999999997</v>
      </c>
      <c r="E71" s="155" t="s">
        <v>1154</v>
      </c>
      <c r="F71" s="155" t="s">
        <v>1155</v>
      </c>
    </row>
    <row r="72" spans="1:6" ht="49.5" customHeight="1" outlineLevel="1" x14ac:dyDescent="0.25">
      <c r="A72" s="69" t="s">
        <v>1307</v>
      </c>
      <c r="B72" s="165" t="s">
        <v>591</v>
      </c>
      <c r="C72" s="164">
        <v>3638.6610169491528</v>
      </c>
      <c r="D72" s="164">
        <v>0</v>
      </c>
      <c r="E72" s="155" t="s">
        <v>1154</v>
      </c>
      <c r="F72" s="155"/>
    </row>
    <row r="73" spans="1:6" ht="43.5" customHeight="1" outlineLevel="1" x14ac:dyDescent="0.25">
      <c r="A73" s="69" t="s">
        <v>1308</v>
      </c>
      <c r="B73" s="165" t="s">
        <v>592</v>
      </c>
      <c r="C73" s="164">
        <v>18473.033898305082</v>
      </c>
      <c r="D73" s="164">
        <v>0</v>
      </c>
      <c r="E73" s="155" t="s">
        <v>1154</v>
      </c>
      <c r="F73" s="155"/>
    </row>
    <row r="74" spans="1:6" ht="37.5" customHeight="1" outlineLevel="1" x14ac:dyDescent="0.25">
      <c r="A74" s="69" t="s">
        <v>1309</v>
      </c>
      <c r="B74" s="165" t="s">
        <v>593</v>
      </c>
      <c r="C74" s="164">
        <v>3951.8220338983051</v>
      </c>
      <c r="D74" s="164">
        <v>0</v>
      </c>
      <c r="E74" s="155" t="s">
        <v>1154</v>
      </c>
      <c r="F74" s="155"/>
    </row>
    <row r="75" spans="1:6" ht="45.75" customHeight="1" outlineLevel="1" x14ac:dyDescent="0.25">
      <c r="A75" s="69" t="s">
        <v>1310</v>
      </c>
      <c r="B75" s="165" t="s">
        <v>594</v>
      </c>
      <c r="C75" s="164">
        <v>11689.093220338984</v>
      </c>
      <c r="D75" s="164">
        <v>0</v>
      </c>
      <c r="E75" s="155" t="s">
        <v>1154</v>
      </c>
      <c r="F75" s="155"/>
    </row>
    <row r="76" spans="1:6" ht="46.5" customHeight="1" outlineLevel="1" x14ac:dyDescent="0.25">
      <c r="A76" s="69" t="s">
        <v>1311</v>
      </c>
      <c r="B76" s="165" t="s">
        <v>595</v>
      </c>
      <c r="C76" s="164">
        <v>372.813559322034</v>
      </c>
      <c r="D76" s="164">
        <v>0</v>
      </c>
      <c r="E76" s="155" t="s">
        <v>1154</v>
      </c>
      <c r="F76" s="155"/>
    </row>
    <row r="77" spans="1:6" ht="50.25" customHeight="1" outlineLevel="1" x14ac:dyDescent="0.25">
      <c r="A77" s="69" t="s">
        <v>1312</v>
      </c>
      <c r="B77" s="165" t="s">
        <v>596</v>
      </c>
      <c r="C77" s="164">
        <v>1207.9152542372879</v>
      </c>
      <c r="D77" s="164">
        <v>0</v>
      </c>
      <c r="E77" s="155" t="s">
        <v>1154</v>
      </c>
      <c r="F77" s="155"/>
    </row>
    <row r="78" spans="1:6" ht="40.5" customHeight="1" outlineLevel="1" x14ac:dyDescent="0.25">
      <c r="A78" s="69" t="s">
        <v>1313</v>
      </c>
      <c r="B78" s="165" t="s">
        <v>597</v>
      </c>
      <c r="C78" s="164">
        <v>2068.2796610169494</v>
      </c>
      <c r="D78" s="164">
        <v>0</v>
      </c>
      <c r="E78" s="155" t="s">
        <v>1154</v>
      </c>
      <c r="F78" s="155"/>
    </row>
    <row r="79" spans="1:6" ht="40.5" customHeight="1" outlineLevel="1" x14ac:dyDescent="0.25">
      <c r="A79" s="69" t="s">
        <v>1314</v>
      </c>
      <c r="B79" s="165" t="s">
        <v>598</v>
      </c>
      <c r="C79" s="164">
        <v>4316.6271186440672</v>
      </c>
      <c r="D79" s="164">
        <v>0</v>
      </c>
      <c r="E79" s="155" t="s">
        <v>1154</v>
      </c>
      <c r="F79" s="155"/>
    </row>
    <row r="80" spans="1:6" ht="49.5" customHeight="1" outlineLevel="1" x14ac:dyDescent="0.25">
      <c r="A80" s="69" t="s">
        <v>1315</v>
      </c>
      <c r="B80" s="165" t="s">
        <v>599</v>
      </c>
      <c r="C80" s="164">
        <v>70920.593220338982</v>
      </c>
      <c r="D80" s="164">
        <v>0</v>
      </c>
      <c r="E80" s="155" t="s">
        <v>1154</v>
      </c>
      <c r="F80" s="155"/>
    </row>
    <row r="81" spans="1:6" ht="46.5" customHeight="1" outlineLevel="1" x14ac:dyDescent="0.25">
      <c r="A81" s="69" t="s">
        <v>1316</v>
      </c>
      <c r="B81" s="165" t="s">
        <v>600</v>
      </c>
      <c r="C81" s="164">
        <v>7016.9999999999991</v>
      </c>
      <c r="D81" s="164">
        <f>27045.6-3355.57-23307.41</f>
        <v>382.61999999999898</v>
      </c>
      <c r="E81" s="155" t="s">
        <v>1154</v>
      </c>
      <c r="F81" s="155" t="s">
        <v>1154</v>
      </c>
    </row>
    <row r="82" spans="1:6" ht="46.5" customHeight="1" outlineLevel="1" x14ac:dyDescent="0.25">
      <c r="A82" s="69" t="s">
        <v>1317</v>
      </c>
      <c r="B82" s="165" t="s">
        <v>601</v>
      </c>
      <c r="C82" s="164">
        <v>1207.9152542372879</v>
      </c>
      <c r="D82" s="164">
        <v>0</v>
      </c>
      <c r="E82" s="155" t="s">
        <v>1154</v>
      </c>
      <c r="F82" s="155"/>
    </row>
    <row r="83" spans="1:6" ht="38.25" customHeight="1" outlineLevel="1" x14ac:dyDescent="0.25">
      <c r="A83" s="69" t="s">
        <v>1318</v>
      </c>
      <c r="B83" s="165" t="s">
        <v>602</v>
      </c>
      <c r="C83" s="164">
        <v>1312.3050847457628</v>
      </c>
      <c r="D83" s="164">
        <v>0</v>
      </c>
      <c r="E83" s="155" t="s">
        <v>1154</v>
      </c>
      <c r="F83" s="155"/>
    </row>
    <row r="84" spans="1:6" ht="49.5" customHeight="1" outlineLevel="1" x14ac:dyDescent="0.25">
      <c r="A84" s="69" t="s">
        <v>1319</v>
      </c>
      <c r="B84" s="165" t="s">
        <v>603</v>
      </c>
      <c r="C84" s="164">
        <v>745.62711864406799</v>
      </c>
      <c r="D84" s="164">
        <v>0</v>
      </c>
      <c r="E84" s="155" t="s">
        <v>1154</v>
      </c>
      <c r="F84" s="155"/>
    </row>
    <row r="85" spans="1:6" ht="49.5" customHeight="1" outlineLevel="1" x14ac:dyDescent="0.25">
      <c r="A85" s="69" t="s">
        <v>1320</v>
      </c>
      <c r="B85" s="165" t="s">
        <v>604</v>
      </c>
      <c r="C85" s="164">
        <v>2853.9237288135596</v>
      </c>
      <c r="D85" s="164">
        <v>0</v>
      </c>
      <c r="E85" s="155" t="s">
        <v>1154</v>
      </c>
      <c r="F85" s="155"/>
    </row>
    <row r="86" spans="1:6" ht="46.5" customHeight="1" outlineLevel="1" x14ac:dyDescent="0.25">
      <c r="A86" s="69" t="s">
        <v>1321</v>
      </c>
      <c r="B86" s="165" t="s">
        <v>605</v>
      </c>
      <c r="C86" s="164">
        <v>1088.6186440677968</v>
      </c>
      <c r="D86" s="164">
        <v>0</v>
      </c>
      <c r="E86" s="155" t="s">
        <v>1154</v>
      </c>
      <c r="F86" s="155"/>
    </row>
    <row r="87" spans="1:6" ht="48" customHeight="1" outlineLevel="1" x14ac:dyDescent="0.25">
      <c r="A87" s="69" t="s">
        <v>1322</v>
      </c>
      <c r="B87" s="165" t="s">
        <v>606</v>
      </c>
      <c r="C87" s="164">
        <v>10958.271186440677</v>
      </c>
      <c r="D87" s="164">
        <v>0</v>
      </c>
      <c r="E87" s="155" t="s">
        <v>1154</v>
      </c>
      <c r="F87" s="155"/>
    </row>
    <row r="88" spans="1:6" ht="48" customHeight="1" outlineLevel="1" x14ac:dyDescent="0.25">
      <c r="A88" s="69" t="s">
        <v>1323</v>
      </c>
      <c r="B88" s="165" t="s">
        <v>607</v>
      </c>
      <c r="C88" s="164">
        <v>3927.4576271186438</v>
      </c>
      <c r="D88" s="164">
        <v>0</v>
      </c>
      <c r="E88" s="155" t="s">
        <v>1154</v>
      </c>
      <c r="F88" s="155"/>
    </row>
    <row r="89" spans="1:6" ht="38.25" customHeight="1" outlineLevel="1" x14ac:dyDescent="0.25">
      <c r="A89" s="69" t="s">
        <v>1324</v>
      </c>
      <c r="B89" s="165" t="s">
        <v>608</v>
      </c>
      <c r="C89" s="164">
        <v>4133.3220338983056</v>
      </c>
      <c r="D89" s="164">
        <f>4060.34</f>
        <v>4060.34</v>
      </c>
      <c r="E89" s="155" t="s">
        <v>1154</v>
      </c>
      <c r="F89" s="155" t="s">
        <v>1154</v>
      </c>
    </row>
    <row r="90" spans="1:6" ht="40.5" customHeight="1" outlineLevel="1" x14ac:dyDescent="0.25">
      <c r="A90" s="69" t="s">
        <v>1325</v>
      </c>
      <c r="B90" s="165" t="s">
        <v>609</v>
      </c>
      <c r="C90" s="164">
        <v>1464.4661016949153</v>
      </c>
      <c r="D90" s="164">
        <v>0</v>
      </c>
      <c r="E90" s="155" t="s">
        <v>1154</v>
      </c>
      <c r="F90" s="155"/>
    </row>
    <row r="91" spans="1:6" ht="48.75" customHeight="1" outlineLevel="1" x14ac:dyDescent="0.25">
      <c r="A91" s="69" t="s">
        <v>1326</v>
      </c>
      <c r="B91" s="165" t="s">
        <v>610</v>
      </c>
      <c r="C91" s="164">
        <v>199.49152542372883</v>
      </c>
      <c r="D91" s="164">
        <v>0</v>
      </c>
      <c r="E91" s="155" t="s">
        <v>1154</v>
      </c>
      <c r="F91" s="155"/>
    </row>
    <row r="92" spans="1:6" ht="48.75" customHeight="1" outlineLevel="1" x14ac:dyDescent="0.25">
      <c r="A92" s="69" t="s">
        <v>1327</v>
      </c>
      <c r="B92" s="165" t="s">
        <v>611</v>
      </c>
      <c r="C92" s="164">
        <v>1073.7033898305083</v>
      </c>
      <c r="D92" s="164">
        <v>0</v>
      </c>
      <c r="E92" s="155" t="s">
        <v>1154</v>
      </c>
      <c r="F92" s="155"/>
    </row>
    <row r="93" spans="1:6" ht="48" customHeight="1" outlineLevel="1" x14ac:dyDescent="0.25">
      <c r="A93" s="69" t="s">
        <v>1328</v>
      </c>
      <c r="B93" s="165" t="s">
        <v>612</v>
      </c>
      <c r="C93" s="164">
        <v>5829.0932203389839</v>
      </c>
      <c r="D93" s="164">
        <f>2214.13423728814-2214.13</f>
        <v>4.2372881398478057E-3</v>
      </c>
      <c r="E93" s="155" t="s">
        <v>1154</v>
      </c>
      <c r="F93" s="155"/>
    </row>
    <row r="94" spans="1:6" ht="51.75" customHeight="1" outlineLevel="1" x14ac:dyDescent="0.25">
      <c r="A94" s="69" t="s">
        <v>1329</v>
      </c>
      <c r="B94" s="165" t="s">
        <v>613</v>
      </c>
      <c r="C94" s="164">
        <v>1178.0932203389832</v>
      </c>
      <c r="D94" s="164">
        <v>0</v>
      </c>
      <c r="E94" s="155" t="s">
        <v>1154</v>
      </c>
      <c r="F94" s="155"/>
    </row>
    <row r="95" spans="1:6" ht="40.5" customHeight="1" outlineLevel="1" x14ac:dyDescent="0.25">
      <c r="A95" s="69" t="s">
        <v>1330</v>
      </c>
      <c r="B95" s="165" t="s">
        <v>614</v>
      </c>
      <c r="C95" s="164">
        <v>5652.2288135593226</v>
      </c>
      <c r="D95" s="164">
        <f>2072.51641-2072.52</f>
        <v>-3.5899999998036947E-3</v>
      </c>
      <c r="E95" s="155" t="s">
        <v>1154</v>
      </c>
      <c r="F95" s="155"/>
    </row>
    <row r="96" spans="1:6" ht="30.75" customHeight="1" outlineLevel="1" x14ac:dyDescent="0.25">
      <c r="A96" s="69" t="s">
        <v>1331</v>
      </c>
      <c r="B96" s="165" t="s">
        <v>617</v>
      </c>
      <c r="C96" s="164">
        <v>50492.576271186445</v>
      </c>
      <c r="D96" s="164">
        <v>0</v>
      </c>
      <c r="E96" s="155" t="s">
        <v>1154</v>
      </c>
      <c r="F96" s="155"/>
    </row>
    <row r="97" spans="1:6" ht="27" customHeight="1" outlineLevel="1" x14ac:dyDescent="0.25">
      <c r="A97" s="69" t="s">
        <v>1332</v>
      </c>
      <c r="B97" s="165" t="s">
        <v>618</v>
      </c>
      <c r="C97" s="164">
        <v>22872.016949152541</v>
      </c>
      <c r="D97" s="164">
        <v>0</v>
      </c>
      <c r="E97" s="155" t="s">
        <v>1154</v>
      </c>
      <c r="F97" s="155"/>
    </row>
    <row r="98" spans="1:6" ht="29.25" customHeight="1" outlineLevel="1" x14ac:dyDescent="0.25">
      <c r="A98" s="69" t="s">
        <v>1333</v>
      </c>
      <c r="B98" s="165" t="s">
        <v>1245</v>
      </c>
      <c r="C98" s="164">
        <v>15669.110169491525</v>
      </c>
      <c r="D98" s="164">
        <v>0</v>
      </c>
      <c r="E98" s="155" t="s">
        <v>1154</v>
      </c>
      <c r="F98" s="155"/>
    </row>
    <row r="99" spans="1:6" ht="33.75" customHeight="1" outlineLevel="1" x14ac:dyDescent="0.25">
      <c r="A99" s="69" t="s">
        <v>1334</v>
      </c>
      <c r="B99" s="167" t="s">
        <v>1246</v>
      </c>
      <c r="C99" s="164">
        <v>19299.872881355932</v>
      </c>
      <c r="D99" s="164">
        <v>0</v>
      </c>
      <c r="E99" s="155" t="s">
        <v>1154</v>
      </c>
      <c r="F99" s="155"/>
    </row>
    <row r="100" spans="1:6" ht="33" customHeight="1" outlineLevel="1" x14ac:dyDescent="0.25">
      <c r="A100" s="69" t="s">
        <v>1335</v>
      </c>
      <c r="B100" s="167" t="s">
        <v>1247</v>
      </c>
      <c r="C100" s="164">
        <v>39300.88983050848</v>
      </c>
      <c r="D100" s="164">
        <v>0</v>
      </c>
      <c r="E100" s="155" t="s">
        <v>1154</v>
      </c>
      <c r="F100" s="155"/>
    </row>
    <row r="101" spans="1:6" ht="29.25" customHeight="1" outlineLevel="1" x14ac:dyDescent="0.25">
      <c r="A101" s="69" t="s">
        <v>1336</v>
      </c>
      <c r="B101" s="167" t="s">
        <v>1248</v>
      </c>
      <c r="C101" s="164">
        <v>94430.720338983068</v>
      </c>
      <c r="D101" s="164">
        <v>0</v>
      </c>
      <c r="E101" s="155" t="s">
        <v>1154</v>
      </c>
      <c r="F101" s="155"/>
    </row>
    <row r="102" spans="1:6" ht="30.75" customHeight="1" outlineLevel="1" x14ac:dyDescent="0.25">
      <c r="A102" s="69" t="s">
        <v>1337</v>
      </c>
      <c r="B102" s="167" t="s">
        <v>1249</v>
      </c>
      <c r="C102" s="164">
        <v>82398.008474576272</v>
      </c>
      <c r="D102" s="164">
        <v>0</v>
      </c>
      <c r="E102" s="155" t="s">
        <v>1154</v>
      </c>
      <c r="F102" s="155"/>
    </row>
    <row r="103" spans="1:6" ht="29.25" customHeight="1" outlineLevel="1" x14ac:dyDescent="0.25">
      <c r="A103" s="69" t="s">
        <v>1338</v>
      </c>
      <c r="B103" s="167" t="s">
        <v>1250</v>
      </c>
      <c r="C103" s="164">
        <v>27450.593220338986</v>
      </c>
      <c r="D103" s="164">
        <v>0</v>
      </c>
      <c r="E103" s="155" t="s">
        <v>1154</v>
      </c>
      <c r="F103" s="155"/>
    </row>
    <row r="104" spans="1:6" ht="35.25" customHeight="1" outlineLevel="1" x14ac:dyDescent="0.25">
      <c r="A104" s="69" t="s">
        <v>1339</v>
      </c>
      <c r="B104" s="167" t="s">
        <v>1251</v>
      </c>
      <c r="C104" s="164">
        <v>41733.093220338997</v>
      </c>
      <c r="D104" s="164">
        <v>0</v>
      </c>
      <c r="E104" s="155" t="s">
        <v>1154</v>
      </c>
      <c r="F104" s="155"/>
    </row>
    <row r="105" spans="1:6" ht="28.5" customHeight="1" outlineLevel="1" x14ac:dyDescent="0.25">
      <c r="A105" s="69" t="s">
        <v>1340</v>
      </c>
      <c r="B105" s="167" t="s">
        <v>1252</v>
      </c>
      <c r="C105" s="164">
        <v>8549.1440677966111</v>
      </c>
      <c r="D105" s="164">
        <f>22179.49-21364.99-746.04</f>
        <v>68.460000000000036</v>
      </c>
      <c r="E105" s="155" t="s">
        <v>1154</v>
      </c>
      <c r="F105" s="155" t="s">
        <v>1155</v>
      </c>
    </row>
    <row r="106" spans="1:6" ht="51" customHeight="1" outlineLevel="1" x14ac:dyDescent="0.25">
      <c r="A106" s="69" t="s">
        <v>1341</v>
      </c>
      <c r="B106" s="165" t="s">
        <v>628</v>
      </c>
      <c r="C106" s="164">
        <v>1304.9237288135594</v>
      </c>
      <c r="D106" s="164">
        <v>0</v>
      </c>
      <c r="E106" s="155" t="s">
        <v>1154</v>
      </c>
      <c r="F106" s="155"/>
    </row>
    <row r="107" spans="1:6" ht="48.75" customHeight="1" outlineLevel="1" x14ac:dyDescent="0.25">
      <c r="A107" s="69" t="s">
        <v>1342</v>
      </c>
      <c r="B107" s="165" t="s">
        <v>629</v>
      </c>
      <c r="C107" s="164">
        <v>2405.6610169491528</v>
      </c>
      <c r="D107" s="164">
        <v>0</v>
      </c>
      <c r="E107" s="155" t="s">
        <v>1154</v>
      </c>
      <c r="F107" s="155"/>
    </row>
    <row r="108" spans="1:6" ht="48" customHeight="1" outlineLevel="1" x14ac:dyDescent="0.25">
      <c r="A108" s="69" t="s">
        <v>1343</v>
      </c>
      <c r="B108" s="165" t="s">
        <v>630</v>
      </c>
      <c r="C108" s="164">
        <v>7375.5508474576263</v>
      </c>
      <c r="D108" s="164">
        <v>0</v>
      </c>
      <c r="E108" s="155" t="s">
        <v>1154</v>
      </c>
      <c r="F108" s="155"/>
    </row>
    <row r="109" spans="1:6" ht="48.75" customHeight="1" outlineLevel="1" x14ac:dyDescent="0.25">
      <c r="A109" s="69" t="s">
        <v>1344</v>
      </c>
      <c r="B109" s="165" t="s">
        <v>631</v>
      </c>
      <c r="C109" s="164">
        <v>975.05932203389818</v>
      </c>
      <c r="D109" s="164">
        <v>0</v>
      </c>
      <c r="E109" s="155" t="s">
        <v>1154</v>
      </c>
      <c r="F109" s="155"/>
    </row>
    <row r="110" spans="1:6" ht="48.75" customHeight="1" outlineLevel="1" x14ac:dyDescent="0.25">
      <c r="A110" s="69" t="s">
        <v>1345</v>
      </c>
      <c r="B110" s="165" t="s">
        <v>632</v>
      </c>
      <c r="C110" s="164">
        <v>4866.5</v>
      </c>
      <c r="D110" s="164">
        <v>0</v>
      </c>
      <c r="E110" s="155" t="s">
        <v>1154</v>
      </c>
      <c r="F110" s="155"/>
    </row>
    <row r="111" spans="1:6" ht="60" customHeight="1" outlineLevel="1" x14ac:dyDescent="0.25">
      <c r="A111" s="69" t="s">
        <v>1346</v>
      </c>
      <c r="B111" s="165" t="s">
        <v>633</v>
      </c>
      <c r="C111" s="164">
        <v>2388.3474576271187</v>
      </c>
      <c r="D111" s="164">
        <v>0</v>
      </c>
      <c r="E111" s="155" t="s">
        <v>1154</v>
      </c>
      <c r="F111" s="155"/>
    </row>
    <row r="112" spans="1:6" ht="49.5" customHeight="1" outlineLevel="1" x14ac:dyDescent="0.25">
      <c r="A112" s="69" t="s">
        <v>1347</v>
      </c>
      <c r="B112" s="165" t="s">
        <v>634</v>
      </c>
      <c r="C112" s="164">
        <v>5216.2627118644059</v>
      </c>
      <c r="D112" s="164">
        <v>0</v>
      </c>
      <c r="E112" s="155" t="s">
        <v>1154</v>
      </c>
      <c r="F112" s="155"/>
    </row>
    <row r="113" spans="1:6" ht="49.5" customHeight="1" outlineLevel="1" x14ac:dyDescent="0.25">
      <c r="A113" s="69" t="s">
        <v>1348</v>
      </c>
      <c r="B113" s="165" t="s">
        <v>635</v>
      </c>
      <c r="C113" s="164">
        <v>4266.7288135593226</v>
      </c>
      <c r="D113" s="164">
        <v>0</v>
      </c>
      <c r="E113" s="155" t="s">
        <v>1154</v>
      </c>
      <c r="F113" s="155"/>
    </row>
    <row r="114" spans="1:6" ht="51.75" customHeight="1" outlineLevel="1" x14ac:dyDescent="0.25">
      <c r="A114" s="69" t="s">
        <v>1349</v>
      </c>
      <c r="B114" s="165" t="s">
        <v>636</v>
      </c>
      <c r="C114" s="164">
        <v>14940.788135593222</v>
      </c>
      <c r="D114" s="164">
        <v>0</v>
      </c>
      <c r="E114" s="155" t="s">
        <v>1154</v>
      </c>
      <c r="F114" s="155"/>
    </row>
    <row r="115" spans="1:6" ht="49.5" customHeight="1" outlineLevel="1" x14ac:dyDescent="0.25">
      <c r="A115" s="69" t="s">
        <v>1350</v>
      </c>
      <c r="B115" s="165" t="s">
        <v>637</v>
      </c>
      <c r="C115" s="164">
        <v>1130.5169491525423</v>
      </c>
      <c r="D115" s="164">
        <v>0</v>
      </c>
      <c r="E115" s="155" t="s">
        <v>1154</v>
      </c>
      <c r="F115" s="155"/>
    </row>
    <row r="116" spans="1:6" ht="59.25" customHeight="1" outlineLevel="1" x14ac:dyDescent="0.25">
      <c r="A116" s="69" t="s">
        <v>1351</v>
      </c>
      <c r="B116" s="165" t="s">
        <v>638</v>
      </c>
      <c r="C116" s="164">
        <v>9037.5254237288154</v>
      </c>
      <c r="D116" s="164">
        <v>0</v>
      </c>
      <c r="E116" s="155" t="s">
        <v>1154</v>
      </c>
      <c r="F116" s="155"/>
    </row>
    <row r="117" spans="1:6" ht="59.25" customHeight="1" outlineLevel="1" x14ac:dyDescent="0.25">
      <c r="A117" s="69" t="s">
        <v>1352</v>
      </c>
      <c r="B117" s="165" t="s">
        <v>639</v>
      </c>
      <c r="C117" s="164">
        <v>12800.686440677966</v>
      </c>
      <c r="D117" s="164">
        <v>0</v>
      </c>
      <c r="E117" s="155" t="s">
        <v>1154</v>
      </c>
      <c r="F117" s="155"/>
    </row>
    <row r="118" spans="1:6" ht="48.75" customHeight="1" outlineLevel="1" x14ac:dyDescent="0.25">
      <c r="A118" s="69" t="s">
        <v>1353</v>
      </c>
      <c r="B118" s="165" t="s">
        <v>640</v>
      </c>
      <c r="C118" s="164">
        <v>55744.940677966108</v>
      </c>
      <c r="D118" s="164">
        <v>0</v>
      </c>
      <c r="E118" s="155" t="s">
        <v>1154</v>
      </c>
      <c r="F118" s="155"/>
    </row>
    <row r="119" spans="1:6" ht="51.75" customHeight="1" outlineLevel="1" x14ac:dyDescent="0.25">
      <c r="A119" s="69" t="s">
        <v>1354</v>
      </c>
      <c r="B119" s="165" t="s">
        <v>641</v>
      </c>
      <c r="C119" s="164">
        <v>762.45762711864415</v>
      </c>
      <c r="D119" s="164">
        <v>0</v>
      </c>
      <c r="E119" s="155" t="s">
        <v>1154</v>
      </c>
      <c r="F119" s="155"/>
    </row>
    <row r="120" spans="1:6" ht="52.5" customHeight="1" outlineLevel="1" x14ac:dyDescent="0.25">
      <c r="A120" s="69" t="s">
        <v>1355</v>
      </c>
      <c r="B120" s="165" t="s">
        <v>642</v>
      </c>
      <c r="C120" s="164">
        <v>24278.864406779663</v>
      </c>
      <c r="D120" s="164">
        <v>0</v>
      </c>
      <c r="E120" s="155" t="s">
        <v>1154</v>
      </c>
      <c r="F120" s="155"/>
    </row>
    <row r="121" spans="1:6" ht="49.5" customHeight="1" outlineLevel="1" x14ac:dyDescent="0.25">
      <c r="A121" s="69" t="s">
        <v>1356</v>
      </c>
      <c r="B121" s="165" t="s">
        <v>643</v>
      </c>
      <c r="C121" s="164">
        <v>9615.0338983050842</v>
      </c>
      <c r="D121" s="164">
        <v>0</v>
      </c>
      <c r="E121" s="155" t="s">
        <v>1154</v>
      </c>
      <c r="F121" s="155"/>
    </row>
    <row r="122" spans="1:6" ht="49.5" customHeight="1" outlineLevel="1" x14ac:dyDescent="0.25">
      <c r="A122" s="69" t="s">
        <v>1357</v>
      </c>
      <c r="B122" s="165" t="s">
        <v>644</v>
      </c>
      <c r="C122" s="164">
        <v>602.72881355932213</v>
      </c>
      <c r="D122" s="164">
        <v>0</v>
      </c>
      <c r="E122" s="155" t="s">
        <v>1154</v>
      </c>
      <c r="F122" s="155"/>
    </row>
    <row r="123" spans="1:6" ht="60" customHeight="1" outlineLevel="1" x14ac:dyDescent="0.25">
      <c r="A123" s="69" t="s">
        <v>1358</v>
      </c>
      <c r="B123" s="165" t="s">
        <v>645</v>
      </c>
      <c r="C123" s="164">
        <v>335.65254237288133</v>
      </c>
      <c r="D123" s="164">
        <v>0</v>
      </c>
      <c r="E123" s="155" t="s">
        <v>1154</v>
      </c>
      <c r="F123" s="155"/>
    </row>
    <row r="124" spans="1:6" ht="52.5" customHeight="1" outlineLevel="1" x14ac:dyDescent="0.25">
      <c r="A124" s="69" t="s">
        <v>1359</v>
      </c>
      <c r="B124" s="165" t="s">
        <v>646</v>
      </c>
      <c r="C124" s="164">
        <v>2150.805084745763</v>
      </c>
      <c r="D124" s="164">
        <v>0</v>
      </c>
      <c r="E124" s="155" t="s">
        <v>1154</v>
      </c>
      <c r="F124" s="155"/>
    </row>
    <row r="125" spans="1:6" ht="50.25" customHeight="1" outlineLevel="1" x14ac:dyDescent="0.25">
      <c r="A125" s="69" t="s">
        <v>1360</v>
      </c>
      <c r="B125" s="165" t="s">
        <v>647</v>
      </c>
      <c r="C125" s="164">
        <v>5848.1355932203396</v>
      </c>
      <c r="D125" s="164">
        <v>0</v>
      </c>
      <c r="E125" s="155" t="s">
        <v>1154</v>
      </c>
      <c r="F125" s="155"/>
    </row>
    <row r="126" spans="1:6" ht="59.25" customHeight="1" outlineLevel="1" x14ac:dyDescent="0.25">
      <c r="A126" s="69" t="s">
        <v>1361</v>
      </c>
      <c r="B126" s="165" t="s">
        <v>648</v>
      </c>
      <c r="C126" s="164">
        <v>1692.542372881356</v>
      </c>
      <c r="D126" s="164">
        <v>0</v>
      </c>
      <c r="E126" s="155" t="s">
        <v>1154</v>
      </c>
      <c r="F126" s="155"/>
    </row>
    <row r="127" spans="1:6" ht="48.75" customHeight="1" outlineLevel="1" x14ac:dyDescent="0.25">
      <c r="A127" s="69" t="s">
        <v>1362</v>
      </c>
      <c r="B127" s="165" t="s">
        <v>649</v>
      </c>
      <c r="C127" s="164">
        <v>110.32203389830511</v>
      </c>
      <c r="D127" s="164">
        <v>0</v>
      </c>
      <c r="E127" s="155" t="s">
        <v>1154</v>
      </c>
      <c r="F127" s="155"/>
    </row>
    <row r="128" spans="1:6" ht="51.75" customHeight="1" outlineLevel="1" x14ac:dyDescent="0.25">
      <c r="A128" s="69" t="s">
        <v>1363</v>
      </c>
      <c r="B128" s="165" t="s">
        <v>650</v>
      </c>
      <c r="C128" s="164">
        <v>1795.8305084745762</v>
      </c>
      <c r="D128" s="164">
        <v>0</v>
      </c>
      <c r="E128" s="155" t="s">
        <v>1154</v>
      </c>
      <c r="F128" s="155"/>
    </row>
    <row r="129" spans="1:6" ht="60" customHeight="1" outlineLevel="1" x14ac:dyDescent="0.25">
      <c r="A129" s="69" t="s">
        <v>1364</v>
      </c>
      <c r="B129" s="165" t="s">
        <v>651</v>
      </c>
      <c r="C129" s="164">
        <v>584.61864406779671</v>
      </c>
      <c r="D129" s="164">
        <v>0</v>
      </c>
      <c r="E129" s="155" t="s">
        <v>1154</v>
      </c>
      <c r="F129" s="155"/>
    </row>
    <row r="130" spans="1:6" ht="52.5" customHeight="1" outlineLevel="1" x14ac:dyDescent="0.25">
      <c r="A130" s="69" t="s">
        <v>1365</v>
      </c>
      <c r="B130" s="165" t="s">
        <v>652</v>
      </c>
      <c r="C130" s="164">
        <v>60.389830508474581</v>
      </c>
      <c r="D130" s="164">
        <v>0</v>
      </c>
      <c r="E130" s="155" t="s">
        <v>1154</v>
      </c>
      <c r="F130" s="155"/>
    </row>
    <row r="131" spans="1:6" ht="52.5" customHeight="1" outlineLevel="1" x14ac:dyDescent="0.25">
      <c r="A131" s="69" t="s">
        <v>1366</v>
      </c>
      <c r="B131" s="165" t="s">
        <v>653</v>
      </c>
      <c r="C131" s="164">
        <v>447.54237288135596</v>
      </c>
      <c r="D131" s="164">
        <v>0</v>
      </c>
      <c r="E131" s="155" t="s">
        <v>1154</v>
      </c>
      <c r="F131" s="155"/>
    </row>
    <row r="132" spans="1:6" ht="51.75" customHeight="1" outlineLevel="1" x14ac:dyDescent="0.25">
      <c r="A132" s="69" t="s">
        <v>1367</v>
      </c>
      <c r="B132" s="165" t="s">
        <v>654</v>
      </c>
      <c r="C132" s="164">
        <v>1633.6186440677966</v>
      </c>
      <c r="D132" s="164">
        <v>0</v>
      </c>
      <c r="E132" s="155" t="s">
        <v>1154</v>
      </c>
      <c r="F132" s="155"/>
    </row>
    <row r="133" spans="1:6" ht="49.5" customHeight="1" outlineLevel="1" x14ac:dyDescent="0.25">
      <c r="A133" s="69" t="s">
        <v>1368</v>
      </c>
      <c r="B133" s="165" t="s">
        <v>655</v>
      </c>
      <c r="C133" s="164">
        <v>6437.1440677966111</v>
      </c>
      <c r="D133" s="164">
        <v>0</v>
      </c>
      <c r="E133" s="155" t="s">
        <v>1154</v>
      </c>
      <c r="F133" s="155"/>
    </row>
    <row r="134" spans="1:6" ht="52.5" customHeight="1" outlineLevel="1" x14ac:dyDescent="0.25">
      <c r="A134" s="69" t="s">
        <v>1369</v>
      </c>
      <c r="B134" s="165" t="s">
        <v>656</v>
      </c>
      <c r="C134" s="164">
        <v>2415.6186440677966</v>
      </c>
      <c r="D134" s="164">
        <v>0</v>
      </c>
      <c r="E134" s="155" t="s">
        <v>1154</v>
      </c>
      <c r="F134" s="155"/>
    </row>
    <row r="135" spans="1:6" ht="51.75" customHeight="1" outlineLevel="1" x14ac:dyDescent="0.25">
      <c r="A135" s="69" t="s">
        <v>1370</v>
      </c>
      <c r="B135" s="165" t="s">
        <v>657</v>
      </c>
      <c r="C135" s="164">
        <v>201593.71186440677</v>
      </c>
      <c r="D135" s="164">
        <v>0</v>
      </c>
      <c r="E135" s="155" t="s">
        <v>1154</v>
      </c>
      <c r="F135" s="155"/>
    </row>
    <row r="136" spans="1:6" ht="54.75" customHeight="1" outlineLevel="1" x14ac:dyDescent="0.25">
      <c r="A136" s="69" t="s">
        <v>1371</v>
      </c>
      <c r="B136" s="165" t="s">
        <v>658</v>
      </c>
      <c r="C136" s="164">
        <v>4118.6355932203387</v>
      </c>
      <c r="D136" s="164">
        <v>0</v>
      </c>
      <c r="E136" s="155" t="s">
        <v>1154</v>
      </c>
      <c r="F136" s="155"/>
    </row>
    <row r="137" spans="1:6" ht="50.25" customHeight="1" outlineLevel="1" x14ac:dyDescent="0.25">
      <c r="A137" s="69" t="s">
        <v>1372</v>
      </c>
      <c r="B137" s="165" t="s">
        <v>659</v>
      </c>
      <c r="C137" s="164">
        <v>941.47457627118649</v>
      </c>
      <c r="D137" s="164">
        <v>0</v>
      </c>
      <c r="E137" s="155" t="s">
        <v>1154</v>
      </c>
      <c r="F137" s="155"/>
    </row>
    <row r="138" spans="1:6" ht="51.75" customHeight="1" outlineLevel="1" x14ac:dyDescent="0.25">
      <c r="A138" s="69" t="s">
        <v>1373</v>
      </c>
      <c r="B138" s="165" t="s">
        <v>660</v>
      </c>
      <c r="C138" s="164">
        <v>3073.1101694915255</v>
      </c>
      <c r="D138" s="164">
        <v>0</v>
      </c>
      <c r="E138" s="155" t="s">
        <v>1154</v>
      </c>
      <c r="F138" s="155"/>
    </row>
    <row r="139" spans="1:6" ht="48.75" customHeight="1" outlineLevel="1" x14ac:dyDescent="0.25">
      <c r="A139" s="69" t="s">
        <v>1374</v>
      </c>
      <c r="B139" s="165" t="s">
        <v>661</v>
      </c>
      <c r="C139" s="164">
        <v>1319.7203389830511</v>
      </c>
      <c r="D139" s="164">
        <v>0</v>
      </c>
      <c r="E139" s="155" t="s">
        <v>1154</v>
      </c>
      <c r="F139" s="155"/>
    </row>
    <row r="140" spans="1:6" ht="48" customHeight="1" outlineLevel="1" x14ac:dyDescent="0.25">
      <c r="A140" s="69" t="s">
        <v>1375</v>
      </c>
      <c r="B140" s="165" t="s">
        <v>662</v>
      </c>
      <c r="C140" s="164">
        <v>5266.906779661017</v>
      </c>
      <c r="D140" s="164">
        <v>0</v>
      </c>
      <c r="E140" s="155" t="s">
        <v>1154</v>
      </c>
      <c r="F140" s="155"/>
    </row>
    <row r="141" spans="1:6" ht="49.5" customHeight="1" outlineLevel="1" x14ac:dyDescent="0.25">
      <c r="A141" s="69" t="s">
        <v>1376</v>
      </c>
      <c r="B141" s="165" t="s">
        <v>663</v>
      </c>
      <c r="C141" s="164">
        <v>554.66101694915255</v>
      </c>
      <c r="D141" s="164">
        <v>0</v>
      </c>
      <c r="E141" s="155" t="s">
        <v>1154</v>
      </c>
      <c r="F141" s="155"/>
    </row>
    <row r="142" spans="1:6" ht="61.5" customHeight="1" outlineLevel="1" x14ac:dyDescent="0.25">
      <c r="A142" s="69" t="s">
        <v>1377</v>
      </c>
      <c r="B142" s="165" t="s">
        <v>664</v>
      </c>
      <c r="C142" s="164">
        <v>9594.9915254237276</v>
      </c>
      <c r="D142" s="164">
        <v>0</v>
      </c>
      <c r="E142" s="155" t="s">
        <v>1154</v>
      </c>
      <c r="F142" s="155"/>
    </row>
    <row r="143" spans="1:6" ht="59.25" customHeight="1" outlineLevel="1" x14ac:dyDescent="0.25">
      <c r="A143" s="69" t="s">
        <v>1378</v>
      </c>
      <c r="B143" s="165" t="s">
        <v>665</v>
      </c>
      <c r="C143" s="164">
        <v>8060.8644067796613</v>
      </c>
      <c r="D143" s="164">
        <v>0</v>
      </c>
      <c r="E143" s="155" t="s">
        <v>1154</v>
      </c>
      <c r="F143" s="155"/>
    </row>
    <row r="144" spans="1:6" ht="56.25" customHeight="1" outlineLevel="1" x14ac:dyDescent="0.25">
      <c r="A144" s="69" t="s">
        <v>1379</v>
      </c>
      <c r="B144" s="165" t="s">
        <v>666</v>
      </c>
      <c r="C144" s="164">
        <v>10275.423728813561</v>
      </c>
      <c r="D144" s="164">
        <v>0</v>
      </c>
      <c r="E144" s="155" t="s">
        <v>1154</v>
      </c>
      <c r="F144" s="155"/>
    </row>
    <row r="145" spans="1:6" ht="48.75" customHeight="1" outlineLevel="1" x14ac:dyDescent="0.25">
      <c r="A145" s="69" t="s">
        <v>1380</v>
      </c>
      <c r="B145" s="165" t="s">
        <v>667</v>
      </c>
      <c r="C145" s="164">
        <v>33733.644067796602</v>
      </c>
      <c r="D145" s="164">
        <v>0</v>
      </c>
      <c r="E145" s="155" t="s">
        <v>1154</v>
      </c>
      <c r="F145" s="155"/>
    </row>
    <row r="146" spans="1:6" ht="53.25" customHeight="1" outlineLevel="1" x14ac:dyDescent="0.25">
      <c r="A146" s="69" t="s">
        <v>1381</v>
      </c>
      <c r="B146" s="165" t="s">
        <v>668</v>
      </c>
      <c r="C146" s="164">
        <v>1229.1779661016951</v>
      </c>
      <c r="D146" s="164">
        <v>0</v>
      </c>
      <c r="E146" s="155" t="s">
        <v>1154</v>
      </c>
      <c r="F146" s="155"/>
    </row>
    <row r="147" spans="1:6" ht="53.25" customHeight="1" outlineLevel="1" x14ac:dyDescent="0.25">
      <c r="A147" s="69" t="s">
        <v>1382</v>
      </c>
      <c r="B147" s="165" t="s">
        <v>669</v>
      </c>
      <c r="C147" s="164">
        <v>2189.9661016949153</v>
      </c>
      <c r="D147" s="164">
        <v>0</v>
      </c>
      <c r="E147" s="155" t="s">
        <v>1154</v>
      </c>
      <c r="F147" s="155"/>
    </row>
    <row r="148" spans="1:6" ht="48.75" customHeight="1" outlineLevel="1" x14ac:dyDescent="0.25">
      <c r="A148" s="69" t="s">
        <v>1383</v>
      </c>
      <c r="B148" s="165" t="s">
        <v>670</v>
      </c>
      <c r="C148" s="164">
        <v>905.88135593220341</v>
      </c>
      <c r="D148" s="164">
        <v>0</v>
      </c>
      <c r="E148" s="155" t="s">
        <v>1154</v>
      </c>
      <c r="F148" s="155"/>
    </row>
    <row r="149" spans="1:6" ht="50.25" customHeight="1" outlineLevel="1" x14ac:dyDescent="0.25">
      <c r="A149" s="69" t="s">
        <v>1384</v>
      </c>
      <c r="B149" s="165" t="s">
        <v>671</v>
      </c>
      <c r="C149" s="164">
        <v>545.65254237288138</v>
      </c>
      <c r="D149" s="164">
        <v>0</v>
      </c>
      <c r="E149" s="155" t="s">
        <v>1154</v>
      </c>
      <c r="F149" s="155"/>
    </row>
    <row r="150" spans="1:6" ht="54.75" customHeight="1" outlineLevel="1" x14ac:dyDescent="0.25">
      <c r="A150" s="69" t="s">
        <v>1385</v>
      </c>
      <c r="B150" s="165" t="s">
        <v>672</v>
      </c>
      <c r="C150" s="164">
        <v>1752.7118644067798</v>
      </c>
      <c r="D150" s="164">
        <v>0</v>
      </c>
      <c r="E150" s="155" t="s">
        <v>1154</v>
      </c>
      <c r="F150" s="155"/>
    </row>
    <row r="151" spans="1:6" ht="58.5" customHeight="1" outlineLevel="1" x14ac:dyDescent="0.25">
      <c r="A151" s="69" t="s">
        <v>1386</v>
      </c>
      <c r="B151" s="165" t="s">
        <v>673</v>
      </c>
      <c r="C151" s="164">
        <v>1199.1610169491528</v>
      </c>
      <c r="D151" s="164">
        <v>0</v>
      </c>
      <c r="E151" s="155" t="s">
        <v>1154</v>
      </c>
      <c r="F151" s="155"/>
    </row>
    <row r="152" spans="1:6" ht="60" customHeight="1" outlineLevel="1" x14ac:dyDescent="0.25">
      <c r="A152" s="69" t="s">
        <v>1387</v>
      </c>
      <c r="B152" s="165" t="s">
        <v>674</v>
      </c>
      <c r="C152" s="164">
        <v>10008.449152542375</v>
      </c>
      <c r="D152" s="164">
        <f>428.59-140.33</f>
        <v>288.26</v>
      </c>
      <c r="E152" s="155" t="s">
        <v>1154</v>
      </c>
      <c r="F152" s="155" t="s">
        <v>492</v>
      </c>
    </row>
    <row r="153" spans="1:6" ht="56.25" customHeight="1" outlineLevel="1" x14ac:dyDescent="0.25">
      <c r="A153" s="69" t="s">
        <v>1388</v>
      </c>
      <c r="B153" s="165" t="s">
        <v>675</v>
      </c>
      <c r="C153" s="164">
        <v>1020.7457627118644</v>
      </c>
      <c r="D153" s="164">
        <v>0</v>
      </c>
      <c r="E153" s="155" t="s">
        <v>1154</v>
      </c>
      <c r="F153" s="155"/>
    </row>
    <row r="154" spans="1:6" ht="57.75" customHeight="1" outlineLevel="1" x14ac:dyDescent="0.25">
      <c r="A154" s="69" t="s">
        <v>1389</v>
      </c>
      <c r="B154" s="165" t="s">
        <v>676</v>
      </c>
      <c r="C154" s="164">
        <v>30508.203389830509</v>
      </c>
      <c r="D154" s="164">
        <v>0</v>
      </c>
      <c r="E154" s="155" t="s">
        <v>1154</v>
      </c>
      <c r="F154" s="155"/>
    </row>
    <row r="155" spans="1:6" ht="48.75" customHeight="1" outlineLevel="1" x14ac:dyDescent="0.25">
      <c r="A155" s="69" t="s">
        <v>1390</v>
      </c>
      <c r="B155" s="165" t="s">
        <v>677</v>
      </c>
      <c r="C155" s="164">
        <v>2247.7542372881353</v>
      </c>
      <c r="D155" s="164">
        <v>0</v>
      </c>
      <c r="E155" s="155" t="s">
        <v>1154</v>
      </c>
      <c r="F155" s="155"/>
    </row>
    <row r="156" spans="1:6" ht="49.5" customHeight="1" outlineLevel="1" x14ac:dyDescent="0.25">
      <c r="A156" s="69" t="s">
        <v>1391</v>
      </c>
      <c r="B156" s="165" t="s">
        <v>678</v>
      </c>
      <c r="C156" s="164">
        <v>3282.1779661016944</v>
      </c>
      <c r="D156" s="164">
        <v>0</v>
      </c>
      <c r="E156" s="155" t="s">
        <v>1154</v>
      </c>
      <c r="F156" s="155"/>
    </row>
    <row r="157" spans="1:6" ht="48.75" customHeight="1" outlineLevel="1" x14ac:dyDescent="0.25">
      <c r="A157" s="69" t="s">
        <v>1392</v>
      </c>
      <c r="B157" s="165" t="s">
        <v>679</v>
      </c>
      <c r="C157" s="164">
        <v>3792.2203389830506</v>
      </c>
      <c r="D157" s="164">
        <v>0</v>
      </c>
      <c r="E157" s="155" t="s">
        <v>1154</v>
      </c>
      <c r="F157" s="155"/>
    </row>
    <row r="158" spans="1:6" ht="57.75" customHeight="1" outlineLevel="1" x14ac:dyDescent="0.25">
      <c r="A158" s="69" t="s">
        <v>1393</v>
      </c>
      <c r="B158" s="165" t="s">
        <v>680</v>
      </c>
      <c r="C158" s="164">
        <v>3191.4491525423728</v>
      </c>
      <c r="D158" s="164">
        <v>0</v>
      </c>
      <c r="E158" s="155" t="s">
        <v>1154</v>
      </c>
      <c r="F158" s="155"/>
    </row>
    <row r="159" spans="1:6" ht="54" customHeight="1" outlineLevel="1" x14ac:dyDescent="0.25">
      <c r="A159" s="69" t="s">
        <v>1394</v>
      </c>
      <c r="B159" s="165" t="s">
        <v>681</v>
      </c>
      <c r="C159" s="164">
        <v>1466.9745762711866</v>
      </c>
      <c r="D159" s="164">
        <v>0</v>
      </c>
      <c r="E159" s="155" t="s">
        <v>1154</v>
      </c>
      <c r="F159" s="155"/>
    </row>
    <row r="160" spans="1:6" ht="49.5" customHeight="1" outlineLevel="1" x14ac:dyDescent="0.25">
      <c r="A160" s="69" t="s">
        <v>1395</v>
      </c>
      <c r="B160" s="165" t="s">
        <v>682</v>
      </c>
      <c r="C160" s="164">
        <v>4065.406779661017</v>
      </c>
      <c r="D160" s="164">
        <v>0</v>
      </c>
      <c r="E160" s="155" t="s">
        <v>1154</v>
      </c>
      <c r="F160" s="155"/>
    </row>
    <row r="161" spans="1:6" ht="61.5" customHeight="1" outlineLevel="1" x14ac:dyDescent="0.25">
      <c r="A161" s="69" t="s">
        <v>1396</v>
      </c>
      <c r="B161" s="165" t="s">
        <v>683</v>
      </c>
      <c r="C161" s="164">
        <v>1837.0593220338985</v>
      </c>
      <c r="D161" s="164">
        <v>0</v>
      </c>
      <c r="E161" s="155" t="s">
        <v>1154</v>
      </c>
      <c r="F161" s="155"/>
    </row>
    <row r="162" spans="1:6" ht="56.25" customHeight="1" outlineLevel="1" x14ac:dyDescent="0.25">
      <c r="A162" s="69" t="s">
        <v>1397</v>
      </c>
      <c r="B162" s="165" t="s">
        <v>684</v>
      </c>
      <c r="C162" s="164">
        <v>4380.3220338983047</v>
      </c>
      <c r="D162" s="164">
        <v>0</v>
      </c>
      <c r="E162" s="155" t="s">
        <v>1154</v>
      </c>
      <c r="F162" s="155"/>
    </row>
    <row r="163" spans="1:6" ht="56.25" customHeight="1" outlineLevel="1" x14ac:dyDescent="0.25">
      <c r="A163" s="69" t="s">
        <v>1398</v>
      </c>
      <c r="B163" s="165" t="s">
        <v>685</v>
      </c>
      <c r="C163" s="164">
        <v>25058.271186440677</v>
      </c>
      <c r="D163" s="164">
        <v>297.59315000000004</v>
      </c>
      <c r="E163" s="155" t="s">
        <v>492</v>
      </c>
      <c r="F163" s="155" t="s">
        <v>492</v>
      </c>
    </row>
    <row r="164" spans="1:6" ht="32.25" customHeight="1" outlineLevel="1" x14ac:dyDescent="0.25">
      <c r="A164" s="69" t="s">
        <v>1399</v>
      </c>
      <c r="B164" s="165" t="s">
        <v>686</v>
      </c>
      <c r="C164" s="164">
        <v>33728.584745762717</v>
      </c>
      <c r="D164" s="175">
        <f>9604.3-377.94</f>
        <v>9226.3599999999988</v>
      </c>
      <c r="E164" s="155" t="s">
        <v>492</v>
      </c>
      <c r="F164" s="155" t="s">
        <v>492</v>
      </c>
    </row>
    <row r="165" spans="1:6" ht="51.75" customHeight="1" outlineLevel="1" x14ac:dyDescent="0.25">
      <c r="A165" s="69" t="s">
        <v>1400</v>
      </c>
      <c r="B165" s="165" t="s">
        <v>687</v>
      </c>
      <c r="C165" s="175">
        <v>28811.347457627122</v>
      </c>
      <c r="D165" s="164">
        <v>0</v>
      </c>
      <c r="E165" s="155" t="s">
        <v>493</v>
      </c>
      <c r="F165" s="155"/>
    </row>
    <row r="166" spans="1:6" ht="53.25" customHeight="1" outlineLevel="1" x14ac:dyDescent="0.25">
      <c r="A166" s="69" t="s">
        <v>1401</v>
      </c>
      <c r="B166" s="165" t="s">
        <v>688</v>
      </c>
      <c r="C166" s="175">
        <v>40569.254237288143</v>
      </c>
      <c r="D166" s="164">
        <v>0</v>
      </c>
      <c r="E166" s="155" t="s">
        <v>1156</v>
      </c>
      <c r="F166" s="155"/>
    </row>
    <row r="167" spans="1:6" ht="24" customHeight="1" outlineLevel="1" x14ac:dyDescent="0.25">
      <c r="A167" s="69" t="s">
        <v>1402</v>
      </c>
      <c r="B167" s="165" t="s">
        <v>689</v>
      </c>
      <c r="C167" s="164">
        <v>67254.220338983039</v>
      </c>
      <c r="D167" s="164">
        <v>0</v>
      </c>
      <c r="E167" s="155" t="s">
        <v>1157</v>
      </c>
      <c r="F167" s="155"/>
    </row>
    <row r="168" spans="1:6" ht="30" customHeight="1" outlineLevel="1" x14ac:dyDescent="0.25">
      <c r="A168" s="69" t="s">
        <v>1403</v>
      </c>
      <c r="B168" s="165" t="s">
        <v>690</v>
      </c>
      <c r="C168" s="164">
        <v>5549.4152542372885</v>
      </c>
      <c r="D168" s="164">
        <f>750.72-12.91</f>
        <v>737.81000000000006</v>
      </c>
      <c r="E168" s="155" t="s">
        <v>492</v>
      </c>
      <c r="F168" s="155" t="s">
        <v>492</v>
      </c>
    </row>
    <row r="169" spans="1:6" x14ac:dyDescent="0.25">
      <c r="A169" s="71" t="s">
        <v>1404</v>
      </c>
      <c r="B169" s="166" t="s">
        <v>103</v>
      </c>
      <c r="C169" s="163">
        <f>SUM(C9:C168)</f>
        <v>2064660.2542372888</v>
      </c>
      <c r="D169" s="163">
        <f>SUM(D9:D168)</f>
        <v>39950.258060338987</v>
      </c>
      <c r="E169" s="67"/>
      <c r="F169" s="67"/>
    </row>
    <row r="170" spans="1:6" x14ac:dyDescent="0.25">
      <c r="A170" s="169"/>
      <c r="B170" s="168"/>
    </row>
    <row r="172" spans="1:6" s="162" customFormat="1" x14ac:dyDescent="0.25">
      <c r="A172" s="171"/>
      <c r="B172" s="172"/>
      <c r="C172" s="170"/>
      <c r="D172" s="170"/>
    </row>
    <row r="173" spans="1:6" x14ac:dyDescent="0.25">
      <c r="B173" s="173"/>
    </row>
    <row r="174" spans="1:6" x14ac:dyDescent="0.25">
      <c r="B174" s="173"/>
    </row>
    <row r="175" spans="1:6" s="162" customFormat="1" x14ac:dyDescent="0.25">
      <c r="A175" s="171"/>
      <c r="B175" s="172"/>
      <c r="C175" s="170"/>
      <c r="D175" s="170"/>
    </row>
    <row r="176" spans="1:6" x14ac:dyDescent="0.25">
      <c r="B176" s="173"/>
    </row>
    <row r="177" spans="1:4" x14ac:dyDescent="0.25">
      <c r="B177" s="173"/>
    </row>
    <row r="178" spans="1:4" s="162" customFormat="1" x14ac:dyDescent="0.25">
      <c r="A178" s="171"/>
      <c r="B178" s="172"/>
      <c r="C178" s="170"/>
      <c r="D178" s="170"/>
    </row>
    <row r="181" spans="1:4" s="162" customFormat="1" x14ac:dyDescent="0.25">
      <c r="A181" s="174"/>
      <c r="C181" s="170"/>
      <c r="D181" s="170"/>
    </row>
  </sheetData>
  <autoFilter ref="A7:F168"/>
  <mergeCells count="7">
    <mergeCell ref="B5:B7"/>
    <mergeCell ref="A3:F3"/>
    <mergeCell ref="E5:F5"/>
    <mergeCell ref="E6:F6"/>
    <mergeCell ref="C5:D5"/>
    <mergeCell ref="C6:D6"/>
    <mergeCell ref="A5:A7"/>
  </mergeCells>
  <pageMargins left="0.9055118110236221" right="0.51181102362204722" top="0.39370078740157483" bottom="0.39370078740157483" header="0.31496062992125984" footer="0.31496062992125984"/>
  <pageSetup paperSize="9" scale="62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"/>
  <sheetViews>
    <sheetView topLeftCell="A151" zoomScale="70" zoomScaleNormal="70" workbookViewId="0">
      <selection activeCell="H14" sqref="H14"/>
    </sheetView>
  </sheetViews>
  <sheetFormatPr defaultRowHeight="15" x14ac:dyDescent="0.25"/>
  <cols>
    <col min="1" max="1" width="11.42578125" customWidth="1"/>
    <col min="2" max="2" width="26.7109375" customWidth="1"/>
    <col min="3" max="3" width="28.140625" style="32" customWidth="1"/>
    <col min="4" max="11" width="16.7109375" style="32" customWidth="1"/>
    <col min="12" max="12" width="16.7109375" style="32" hidden="1" customWidth="1"/>
    <col min="13" max="13" width="15.85546875" style="32" hidden="1" customWidth="1"/>
  </cols>
  <sheetData>
    <row r="1" spans="1:14" ht="15.75" x14ac:dyDescent="0.25">
      <c r="K1" s="29" t="s">
        <v>152</v>
      </c>
      <c r="M1" s="29"/>
      <c r="N1" s="11"/>
    </row>
    <row r="2" spans="1:14" ht="15.75" x14ac:dyDescent="0.25">
      <c r="L2" s="130"/>
      <c r="M2" s="130"/>
      <c r="N2" s="11"/>
    </row>
    <row r="3" spans="1:14" ht="44.25" customHeight="1" x14ac:dyDescent="0.25">
      <c r="A3" s="276" t="s">
        <v>497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4" ht="18.75" x14ac:dyDescent="0.25">
      <c r="F4" s="176"/>
    </row>
    <row r="5" spans="1:14" ht="31.5" customHeight="1" x14ac:dyDescent="0.25">
      <c r="A5" s="188" t="s">
        <v>8</v>
      </c>
      <c r="B5" s="277" t="s">
        <v>123</v>
      </c>
      <c r="C5" s="277"/>
      <c r="D5" s="277" t="s">
        <v>118</v>
      </c>
      <c r="E5" s="277"/>
      <c r="F5" s="277" t="s">
        <v>119</v>
      </c>
      <c r="G5" s="277"/>
      <c r="H5" s="277" t="s">
        <v>120</v>
      </c>
      <c r="I5" s="277"/>
      <c r="J5" s="277" t="s">
        <v>121</v>
      </c>
      <c r="K5" s="277"/>
      <c r="L5" s="277" t="s">
        <v>122</v>
      </c>
      <c r="M5" s="277"/>
    </row>
    <row r="6" spans="1:14" ht="15" customHeight="1" x14ac:dyDescent="0.25">
      <c r="A6" s="187"/>
      <c r="B6" s="21" t="s">
        <v>27</v>
      </c>
      <c r="C6" s="135" t="s">
        <v>28</v>
      </c>
      <c r="D6" s="135" t="s">
        <v>27</v>
      </c>
      <c r="E6" s="135" t="s">
        <v>28</v>
      </c>
      <c r="F6" s="135" t="s">
        <v>27</v>
      </c>
      <c r="G6" s="135" t="s">
        <v>28</v>
      </c>
      <c r="H6" s="135" t="s">
        <v>27</v>
      </c>
      <c r="I6" s="135" t="s">
        <v>28</v>
      </c>
      <c r="J6" s="135" t="s">
        <v>27</v>
      </c>
      <c r="K6" s="135" t="s">
        <v>28</v>
      </c>
      <c r="L6" s="135" t="s">
        <v>27</v>
      </c>
      <c r="M6" s="135" t="s">
        <v>28</v>
      </c>
    </row>
    <row r="7" spans="1:14" ht="15.75" x14ac:dyDescent="0.25">
      <c r="A7" s="17">
        <v>1</v>
      </c>
      <c r="B7" s="21">
        <v>2</v>
      </c>
      <c r="C7" s="135">
        <v>3</v>
      </c>
      <c r="D7" s="135">
        <v>3</v>
      </c>
      <c r="E7" s="135">
        <v>4</v>
      </c>
      <c r="F7" s="135">
        <v>5</v>
      </c>
      <c r="G7" s="135">
        <v>6</v>
      </c>
      <c r="H7" s="135">
        <v>7</v>
      </c>
      <c r="I7" s="135">
        <v>8</v>
      </c>
      <c r="J7" s="135">
        <v>9</v>
      </c>
      <c r="K7" s="135">
        <v>10</v>
      </c>
      <c r="L7" s="135">
        <v>12</v>
      </c>
      <c r="M7" s="135">
        <v>13</v>
      </c>
    </row>
    <row r="8" spans="1:14" s="4" customFormat="1" ht="110.25" customHeight="1" x14ac:dyDescent="0.25">
      <c r="A8" s="69" t="s">
        <v>1253</v>
      </c>
      <c r="B8" s="68" t="s">
        <v>528</v>
      </c>
      <c r="C8" s="33"/>
      <c r="D8" s="33" t="s">
        <v>705</v>
      </c>
      <c r="E8" s="33"/>
      <c r="F8" s="33" t="s">
        <v>705</v>
      </c>
      <c r="G8" s="33"/>
      <c r="H8" s="33" t="s">
        <v>708</v>
      </c>
      <c r="I8" s="33"/>
      <c r="J8" s="33" t="s">
        <v>709</v>
      </c>
      <c r="K8" s="33"/>
      <c r="L8" s="33"/>
      <c r="M8" s="33"/>
    </row>
    <row r="9" spans="1:14" ht="110.25" customHeight="1" x14ac:dyDescent="0.25">
      <c r="A9" s="69" t="s">
        <v>382</v>
      </c>
      <c r="B9" s="68" t="s">
        <v>529</v>
      </c>
      <c r="C9" s="33"/>
      <c r="D9" s="33" t="s">
        <v>699</v>
      </c>
      <c r="E9" s="33"/>
      <c r="F9" s="33" t="s">
        <v>699</v>
      </c>
      <c r="G9" s="33"/>
      <c r="H9" s="33" t="s">
        <v>710</v>
      </c>
      <c r="I9" s="33"/>
      <c r="J9" s="33" t="s">
        <v>711</v>
      </c>
      <c r="K9" s="33"/>
      <c r="L9" s="33"/>
      <c r="M9" s="33"/>
    </row>
    <row r="10" spans="1:14" ht="110.25" x14ac:dyDescent="0.25">
      <c r="A10" s="69" t="s">
        <v>404</v>
      </c>
      <c r="B10" s="68" t="s">
        <v>530</v>
      </c>
      <c r="C10" s="33" t="s">
        <v>1491</v>
      </c>
      <c r="D10" s="33" t="s">
        <v>700</v>
      </c>
      <c r="E10" s="33"/>
      <c r="F10" s="33" t="s">
        <v>700</v>
      </c>
      <c r="G10" s="33"/>
      <c r="H10" s="33" t="s">
        <v>712</v>
      </c>
      <c r="I10" s="33">
        <v>50</v>
      </c>
      <c r="J10" s="33" t="s">
        <v>713</v>
      </c>
      <c r="K10" s="33" t="s">
        <v>1488</v>
      </c>
      <c r="L10" s="33"/>
      <c r="M10" s="33"/>
    </row>
    <row r="11" spans="1:14" ht="110.25" customHeight="1" x14ac:dyDescent="0.25">
      <c r="A11" s="69" t="s">
        <v>476</v>
      </c>
      <c r="B11" s="68" t="s">
        <v>531</v>
      </c>
      <c r="C11" s="33" t="s">
        <v>1407</v>
      </c>
      <c r="D11" s="33" t="s">
        <v>702</v>
      </c>
      <c r="E11" s="33"/>
      <c r="F11" s="33" t="s">
        <v>703</v>
      </c>
      <c r="G11" s="33"/>
      <c r="H11" s="33">
        <v>364</v>
      </c>
      <c r="I11" s="33"/>
      <c r="J11" s="33">
        <v>125</v>
      </c>
      <c r="K11" s="33"/>
      <c r="L11" s="33"/>
      <c r="M11" s="33"/>
    </row>
    <row r="12" spans="1:14" ht="110.25" customHeight="1" x14ac:dyDescent="0.25">
      <c r="A12" s="69" t="s">
        <v>482</v>
      </c>
      <c r="B12" s="68" t="s">
        <v>532</v>
      </c>
      <c r="C12" s="33"/>
      <c r="D12" s="33" t="s">
        <v>706</v>
      </c>
      <c r="E12" s="33"/>
      <c r="F12" s="33" t="s">
        <v>706</v>
      </c>
      <c r="G12" s="33"/>
      <c r="H12" s="33" t="s">
        <v>714</v>
      </c>
      <c r="I12" s="33"/>
      <c r="J12" s="33" t="s">
        <v>715</v>
      </c>
      <c r="K12" s="33"/>
      <c r="L12" s="33"/>
      <c r="M12" s="33"/>
    </row>
    <row r="13" spans="1:14" ht="110.25" customHeight="1" x14ac:dyDescent="0.25">
      <c r="A13" s="69" t="s">
        <v>483</v>
      </c>
      <c r="B13" s="68" t="s">
        <v>533</v>
      </c>
      <c r="C13" s="33"/>
      <c r="D13" s="33" t="s">
        <v>707</v>
      </c>
      <c r="E13" s="33" t="s">
        <v>853</v>
      </c>
      <c r="F13" s="33" t="s">
        <v>707</v>
      </c>
      <c r="G13" s="33"/>
      <c r="H13" s="33" t="s">
        <v>716</v>
      </c>
      <c r="I13" s="33"/>
      <c r="J13" s="33" t="s">
        <v>717</v>
      </c>
      <c r="K13" s="33"/>
      <c r="L13" s="33"/>
      <c r="M13" s="33"/>
    </row>
    <row r="14" spans="1:14" ht="94.5" customHeight="1" x14ac:dyDescent="0.25">
      <c r="A14" s="69" t="s">
        <v>484</v>
      </c>
      <c r="B14" s="68" t="s">
        <v>534</v>
      </c>
      <c r="C14" s="33"/>
      <c r="D14" s="33"/>
      <c r="E14" s="33"/>
      <c r="F14" s="33"/>
      <c r="G14" s="33"/>
      <c r="H14" s="33" t="s">
        <v>718</v>
      </c>
      <c r="I14" s="33"/>
      <c r="J14" s="33" t="s">
        <v>719</v>
      </c>
      <c r="K14" s="33"/>
      <c r="L14" s="33"/>
      <c r="M14" s="33"/>
    </row>
    <row r="15" spans="1:14" ht="110.25" customHeight="1" x14ac:dyDescent="0.25">
      <c r="A15" s="69" t="s">
        <v>485</v>
      </c>
      <c r="B15" s="68" t="s">
        <v>535</v>
      </c>
      <c r="C15" s="33"/>
      <c r="D15" s="33" t="s">
        <v>722</v>
      </c>
      <c r="E15" s="33"/>
      <c r="F15" s="33" t="s">
        <v>723</v>
      </c>
      <c r="G15" s="33"/>
      <c r="H15" s="33" t="s">
        <v>720</v>
      </c>
      <c r="I15" s="33"/>
      <c r="J15" s="33" t="s">
        <v>721</v>
      </c>
      <c r="K15" s="33"/>
      <c r="L15" s="33"/>
      <c r="M15" s="33"/>
    </row>
    <row r="16" spans="1:14" ht="110.25" customHeight="1" x14ac:dyDescent="0.25">
      <c r="A16" s="69" t="s">
        <v>486</v>
      </c>
      <c r="B16" s="68" t="s">
        <v>536</v>
      </c>
      <c r="C16" s="33"/>
      <c r="D16" s="33" t="s">
        <v>726</v>
      </c>
      <c r="E16" s="33"/>
      <c r="F16" s="33" t="s">
        <v>727</v>
      </c>
      <c r="G16" s="33"/>
      <c r="H16" s="33" t="s">
        <v>724</v>
      </c>
      <c r="I16" s="33"/>
      <c r="J16" s="33" t="s">
        <v>725</v>
      </c>
      <c r="K16" s="33"/>
      <c r="L16" s="33"/>
      <c r="M16" s="33"/>
    </row>
    <row r="17" spans="1:13" ht="110.25" customHeight="1" x14ac:dyDescent="0.25">
      <c r="A17" s="69" t="s">
        <v>487</v>
      </c>
      <c r="B17" s="68" t="s">
        <v>537</v>
      </c>
      <c r="C17" s="33"/>
      <c r="D17" s="33" t="s">
        <v>728</v>
      </c>
      <c r="E17" s="33"/>
      <c r="F17" s="33" t="s">
        <v>728</v>
      </c>
      <c r="G17" s="33"/>
      <c r="H17" s="33" t="s">
        <v>729</v>
      </c>
      <c r="I17" s="33"/>
      <c r="J17" s="33" t="s">
        <v>730</v>
      </c>
      <c r="K17" s="33"/>
      <c r="L17" s="33"/>
      <c r="M17" s="33"/>
    </row>
    <row r="18" spans="1:13" ht="110.25" customHeight="1" x14ac:dyDescent="0.25">
      <c r="A18" s="69" t="s">
        <v>1254</v>
      </c>
      <c r="B18" s="68" t="s">
        <v>538</v>
      </c>
      <c r="C18" s="33"/>
      <c r="D18" s="33" t="s">
        <v>731</v>
      </c>
      <c r="E18" s="33"/>
      <c r="F18" s="33" t="s">
        <v>731</v>
      </c>
      <c r="G18" s="33"/>
      <c r="H18" s="33" t="s">
        <v>732</v>
      </c>
      <c r="I18" s="33"/>
      <c r="J18" s="33" t="s">
        <v>733</v>
      </c>
      <c r="K18" s="33"/>
      <c r="L18" s="33"/>
      <c r="M18" s="33"/>
    </row>
    <row r="19" spans="1:13" ht="110.25" customHeight="1" x14ac:dyDescent="0.25">
      <c r="A19" s="69" t="s">
        <v>1255</v>
      </c>
      <c r="B19" s="68" t="s">
        <v>539</v>
      </c>
      <c r="C19" s="33"/>
      <c r="D19" s="33" t="s">
        <v>734</v>
      </c>
      <c r="E19" s="33"/>
      <c r="F19" s="33" t="s">
        <v>734</v>
      </c>
      <c r="G19" s="33"/>
      <c r="H19" s="33" t="s">
        <v>735</v>
      </c>
      <c r="I19" s="33"/>
      <c r="J19" s="33" t="s">
        <v>730</v>
      </c>
      <c r="K19" s="33"/>
      <c r="L19" s="33"/>
      <c r="M19" s="33"/>
    </row>
    <row r="20" spans="1:13" ht="110.25" customHeight="1" x14ac:dyDescent="0.25">
      <c r="A20" s="69" t="s">
        <v>1256</v>
      </c>
      <c r="B20" s="68" t="s">
        <v>540</v>
      </c>
      <c r="C20" s="33"/>
      <c r="D20" s="33" t="s">
        <v>738</v>
      </c>
      <c r="E20" s="33"/>
      <c r="F20" s="33" t="s">
        <v>739</v>
      </c>
      <c r="G20" s="33"/>
      <c r="H20" s="33" t="s">
        <v>736</v>
      </c>
      <c r="I20" s="33"/>
      <c r="J20" s="33" t="s">
        <v>737</v>
      </c>
      <c r="K20" s="33"/>
      <c r="L20" s="33"/>
      <c r="M20" s="33"/>
    </row>
    <row r="21" spans="1:13" ht="110.25" customHeight="1" x14ac:dyDescent="0.25">
      <c r="A21" s="69" t="s">
        <v>1257</v>
      </c>
      <c r="B21" s="68" t="s">
        <v>541</v>
      </c>
      <c r="C21" s="33"/>
      <c r="D21" s="33" t="s">
        <v>744</v>
      </c>
      <c r="E21" s="33"/>
      <c r="F21" s="33" t="s">
        <v>743</v>
      </c>
      <c r="G21" s="33"/>
      <c r="H21" s="33" t="s">
        <v>740</v>
      </c>
      <c r="I21" s="33"/>
      <c r="J21" s="33" t="s">
        <v>741</v>
      </c>
      <c r="K21" s="33"/>
      <c r="L21" s="33"/>
      <c r="M21" s="33"/>
    </row>
    <row r="22" spans="1:13" ht="94.5" customHeight="1" x14ac:dyDescent="0.25">
      <c r="A22" s="69" t="s">
        <v>1258</v>
      </c>
      <c r="B22" s="68" t="s">
        <v>542</v>
      </c>
      <c r="C22" s="33"/>
      <c r="D22" s="33" t="s">
        <v>742</v>
      </c>
      <c r="E22" s="33"/>
      <c r="F22" s="33" t="s">
        <v>745</v>
      </c>
      <c r="G22" s="33"/>
      <c r="H22" s="33">
        <v>209</v>
      </c>
      <c r="I22" s="33"/>
      <c r="J22" s="33">
        <v>50</v>
      </c>
      <c r="K22" s="33"/>
      <c r="L22" s="33"/>
      <c r="M22" s="33"/>
    </row>
    <row r="23" spans="1:13" ht="94.5" customHeight="1" x14ac:dyDescent="0.25">
      <c r="A23" s="69" t="s">
        <v>1259</v>
      </c>
      <c r="B23" s="68" t="s">
        <v>543</v>
      </c>
      <c r="C23" s="33"/>
      <c r="D23" s="33" t="s">
        <v>747</v>
      </c>
      <c r="E23" s="33"/>
      <c r="F23" s="33" t="s">
        <v>746</v>
      </c>
      <c r="G23" s="33"/>
      <c r="H23" s="33">
        <v>80</v>
      </c>
      <c r="I23" s="33"/>
      <c r="J23" s="33">
        <v>40</v>
      </c>
      <c r="K23" s="33"/>
      <c r="L23" s="33"/>
      <c r="M23" s="33"/>
    </row>
    <row r="24" spans="1:13" ht="94.5" customHeight="1" x14ac:dyDescent="0.25">
      <c r="A24" s="69" t="s">
        <v>1260</v>
      </c>
      <c r="B24" s="68" t="s">
        <v>544</v>
      </c>
      <c r="C24" s="33"/>
      <c r="D24" s="33" t="s">
        <v>748</v>
      </c>
      <c r="E24" s="33"/>
      <c r="F24" s="33" t="s">
        <v>749</v>
      </c>
      <c r="G24" s="33"/>
      <c r="H24" s="33">
        <v>33</v>
      </c>
      <c r="I24" s="33"/>
      <c r="J24" s="33">
        <v>40</v>
      </c>
      <c r="K24" s="33"/>
      <c r="L24" s="33"/>
      <c r="M24" s="33"/>
    </row>
    <row r="25" spans="1:13" ht="110.25" customHeight="1" x14ac:dyDescent="0.25">
      <c r="A25" s="69" t="s">
        <v>1261</v>
      </c>
      <c r="B25" s="68" t="s">
        <v>545</v>
      </c>
      <c r="C25" s="33"/>
      <c r="D25" s="33" t="s">
        <v>751</v>
      </c>
      <c r="E25" s="33"/>
      <c r="F25" s="33" t="s">
        <v>750</v>
      </c>
      <c r="G25" s="33"/>
      <c r="H25" s="33">
        <v>218</v>
      </c>
      <c r="I25" s="33"/>
      <c r="J25" s="33">
        <v>80</v>
      </c>
      <c r="K25" s="33"/>
      <c r="L25" s="33"/>
      <c r="M25" s="33"/>
    </row>
    <row r="26" spans="1:13" ht="126" customHeight="1" x14ac:dyDescent="0.25">
      <c r="A26" s="69" t="s">
        <v>1262</v>
      </c>
      <c r="B26" s="68" t="s">
        <v>546</v>
      </c>
      <c r="C26" s="33"/>
      <c r="D26" s="33" t="s">
        <v>752</v>
      </c>
      <c r="E26" s="33"/>
      <c r="F26" s="33" t="s">
        <v>753</v>
      </c>
      <c r="G26" s="33"/>
      <c r="H26" s="33">
        <v>60</v>
      </c>
      <c r="I26" s="33"/>
      <c r="J26" s="33">
        <v>40</v>
      </c>
      <c r="K26" s="33"/>
      <c r="L26" s="33"/>
      <c r="M26" s="33"/>
    </row>
    <row r="27" spans="1:13" ht="94.5" customHeight="1" x14ac:dyDescent="0.25">
      <c r="A27" s="69" t="s">
        <v>1263</v>
      </c>
      <c r="B27" s="68" t="s">
        <v>547</v>
      </c>
      <c r="C27" s="33"/>
      <c r="D27" s="33"/>
      <c r="E27" s="33"/>
      <c r="F27" s="33"/>
      <c r="G27" s="33"/>
      <c r="H27" s="33">
        <v>97</v>
      </c>
      <c r="I27" s="33"/>
      <c r="J27" s="33">
        <v>50</v>
      </c>
      <c r="K27" s="33"/>
      <c r="L27" s="33"/>
      <c r="M27" s="33"/>
    </row>
    <row r="28" spans="1:13" ht="110.25" customHeight="1" x14ac:dyDescent="0.25">
      <c r="A28" s="69" t="s">
        <v>1264</v>
      </c>
      <c r="B28" s="68" t="s">
        <v>548</v>
      </c>
      <c r="C28" s="33"/>
      <c r="D28" s="33"/>
      <c r="E28" s="33"/>
      <c r="F28" s="33"/>
      <c r="G28" s="33"/>
      <c r="H28" s="33">
        <v>29</v>
      </c>
      <c r="I28" s="33"/>
      <c r="J28" s="33">
        <v>50</v>
      </c>
      <c r="K28" s="33"/>
      <c r="L28" s="33"/>
      <c r="M28" s="33"/>
    </row>
    <row r="29" spans="1:13" ht="110.25" customHeight="1" x14ac:dyDescent="0.25">
      <c r="A29" s="69" t="s">
        <v>1265</v>
      </c>
      <c r="B29" s="68" t="s">
        <v>549</v>
      </c>
      <c r="C29" s="33"/>
      <c r="D29" s="33"/>
      <c r="E29" s="33"/>
      <c r="F29" s="33"/>
      <c r="G29" s="33"/>
      <c r="H29" s="33">
        <v>50</v>
      </c>
      <c r="I29" s="33"/>
      <c r="J29" s="33">
        <v>40</v>
      </c>
      <c r="K29" s="33"/>
      <c r="L29" s="33"/>
      <c r="M29" s="33"/>
    </row>
    <row r="30" spans="1:13" ht="94.5" customHeight="1" x14ac:dyDescent="0.25">
      <c r="A30" s="69" t="s">
        <v>1266</v>
      </c>
      <c r="B30" s="68" t="s">
        <v>550</v>
      </c>
      <c r="C30" s="33"/>
      <c r="D30" s="33" t="s">
        <v>754</v>
      </c>
      <c r="E30" s="33"/>
      <c r="F30" s="33" t="s">
        <v>754</v>
      </c>
      <c r="G30" s="33"/>
      <c r="H30" s="33" t="s">
        <v>755</v>
      </c>
      <c r="I30" s="33"/>
      <c r="J30" s="33" t="s">
        <v>756</v>
      </c>
      <c r="K30" s="33"/>
      <c r="L30" s="33"/>
      <c r="M30" s="33"/>
    </row>
    <row r="31" spans="1:13" ht="110.25" customHeight="1" x14ac:dyDescent="0.25">
      <c r="A31" s="69" t="s">
        <v>1267</v>
      </c>
      <c r="B31" s="68" t="s">
        <v>551</v>
      </c>
      <c r="C31" s="33"/>
      <c r="D31" s="33" t="s">
        <v>759</v>
      </c>
      <c r="E31" s="33"/>
      <c r="F31" s="33" t="s">
        <v>759</v>
      </c>
      <c r="G31" s="33"/>
      <c r="H31" s="33" t="s">
        <v>757</v>
      </c>
      <c r="I31" s="33"/>
      <c r="J31" s="33" t="s">
        <v>758</v>
      </c>
      <c r="K31" s="33"/>
      <c r="L31" s="33"/>
      <c r="M31" s="33"/>
    </row>
    <row r="32" spans="1:13" ht="110.25" customHeight="1" x14ac:dyDescent="0.25">
      <c r="A32" s="69" t="s">
        <v>1268</v>
      </c>
      <c r="B32" s="68" t="s">
        <v>552</v>
      </c>
      <c r="C32" s="33"/>
      <c r="D32" s="33">
        <v>2</v>
      </c>
      <c r="E32" s="33"/>
      <c r="F32" s="33" t="s">
        <v>760</v>
      </c>
      <c r="G32" s="33"/>
      <c r="H32" s="33">
        <v>34</v>
      </c>
      <c r="I32" s="33"/>
      <c r="J32" s="33">
        <v>100</v>
      </c>
      <c r="K32" s="33"/>
      <c r="L32" s="33"/>
      <c r="M32" s="33"/>
    </row>
    <row r="33" spans="1:13" ht="94.5" customHeight="1" x14ac:dyDescent="0.25">
      <c r="A33" s="69" t="s">
        <v>1269</v>
      </c>
      <c r="B33" s="68" t="s">
        <v>553</v>
      </c>
      <c r="C33" s="33"/>
      <c r="D33" s="33" t="s">
        <v>763</v>
      </c>
      <c r="E33" s="81"/>
      <c r="F33" s="33" t="s">
        <v>764</v>
      </c>
      <c r="G33" s="33"/>
      <c r="H33" s="33" t="s">
        <v>761</v>
      </c>
      <c r="I33" s="33"/>
      <c r="J33" s="33" t="s">
        <v>762</v>
      </c>
      <c r="K33" s="33"/>
      <c r="L33" s="33"/>
      <c r="M33" s="33"/>
    </row>
    <row r="34" spans="1:13" ht="110.25" x14ac:dyDescent="0.25">
      <c r="A34" s="69" t="s">
        <v>1270</v>
      </c>
      <c r="B34" s="68" t="s">
        <v>554</v>
      </c>
      <c r="C34" s="33" t="s">
        <v>692</v>
      </c>
      <c r="D34" s="33" t="s">
        <v>742</v>
      </c>
      <c r="E34" s="33"/>
      <c r="F34" s="33" t="s">
        <v>766</v>
      </c>
      <c r="G34" s="33"/>
      <c r="H34" s="33">
        <v>693</v>
      </c>
      <c r="I34" s="33">
        <v>531</v>
      </c>
      <c r="J34" s="33" t="s">
        <v>765</v>
      </c>
      <c r="K34" s="33">
        <v>325</v>
      </c>
      <c r="L34" s="33"/>
      <c r="M34" s="33"/>
    </row>
    <row r="35" spans="1:13" ht="110.25" customHeight="1" x14ac:dyDescent="0.25">
      <c r="A35" s="69" t="s">
        <v>1271</v>
      </c>
      <c r="B35" s="68" t="s">
        <v>555</v>
      </c>
      <c r="C35" s="33"/>
      <c r="D35" s="33" t="s">
        <v>767</v>
      </c>
      <c r="E35" s="33"/>
      <c r="F35" s="33" t="s">
        <v>767</v>
      </c>
      <c r="G35" s="33"/>
      <c r="H35" s="33" t="s">
        <v>768</v>
      </c>
      <c r="I35" s="33"/>
      <c r="J35" s="33" t="s">
        <v>769</v>
      </c>
      <c r="K35" s="33"/>
      <c r="L35" s="33"/>
      <c r="M35" s="33"/>
    </row>
    <row r="36" spans="1:13" ht="110.25" customHeight="1" x14ac:dyDescent="0.25">
      <c r="A36" s="69" t="s">
        <v>1272</v>
      </c>
      <c r="B36" s="68" t="s">
        <v>556</v>
      </c>
      <c r="C36" s="33"/>
      <c r="D36" s="33" t="s">
        <v>699</v>
      </c>
      <c r="E36" s="33"/>
      <c r="F36" s="33" t="s">
        <v>699</v>
      </c>
      <c r="G36" s="33"/>
      <c r="H36" s="33" t="s">
        <v>770</v>
      </c>
      <c r="I36" s="33"/>
      <c r="J36" s="33" t="s">
        <v>771</v>
      </c>
      <c r="K36" s="33"/>
      <c r="L36" s="33"/>
      <c r="M36" s="33"/>
    </row>
    <row r="37" spans="1:13" ht="110.25" customHeight="1" x14ac:dyDescent="0.25">
      <c r="A37" s="69" t="s">
        <v>1273</v>
      </c>
      <c r="B37" s="68" t="s">
        <v>557</v>
      </c>
      <c r="C37" s="33"/>
      <c r="D37" s="33" t="s">
        <v>774</v>
      </c>
      <c r="E37" s="33"/>
      <c r="F37" s="33" t="s">
        <v>774</v>
      </c>
      <c r="G37" s="33"/>
      <c r="H37" s="33" t="s">
        <v>772</v>
      </c>
      <c r="I37" s="33"/>
      <c r="J37" s="33" t="s">
        <v>773</v>
      </c>
      <c r="K37" s="33"/>
      <c r="L37" s="33"/>
      <c r="M37" s="33"/>
    </row>
    <row r="38" spans="1:13" ht="110.25" customHeight="1" x14ac:dyDescent="0.25">
      <c r="A38" s="69" t="s">
        <v>1274</v>
      </c>
      <c r="B38" s="68" t="s">
        <v>558</v>
      </c>
      <c r="C38" s="33"/>
      <c r="D38" s="33" t="s">
        <v>778</v>
      </c>
      <c r="E38" s="33"/>
      <c r="F38" s="33" t="s">
        <v>777</v>
      </c>
      <c r="G38" s="33"/>
      <c r="H38" s="33" t="s">
        <v>775</v>
      </c>
      <c r="I38" s="33"/>
      <c r="J38" s="33" t="s">
        <v>776</v>
      </c>
      <c r="K38" s="33"/>
      <c r="L38" s="33"/>
      <c r="M38" s="33"/>
    </row>
    <row r="39" spans="1:13" ht="126" customHeight="1" x14ac:dyDescent="0.25">
      <c r="A39" s="69" t="s">
        <v>1275</v>
      </c>
      <c r="B39" s="68" t="s">
        <v>559</v>
      </c>
      <c r="C39" s="33"/>
      <c r="D39" s="33" t="s">
        <v>754</v>
      </c>
      <c r="E39" s="33"/>
      <c r="F39" s="33" t="s">
        <v>754</v>
      </c>
      <c r="G39" s="33"/>
      <c r="H39" s="33" t="s">
        <v>779</v>
      </c>
      <c r="I39" s="33"/>
      <c r="J39" s="33" t="s">
        <v>780</v>
      </c>
      <c r="K39" s="33"/>
      <c r="L39" s="33"/>
      <c r="M39" s="33"/>
    </row>
    <row r="40" spans="1:13" ht="126" customHeight="1" x14ac:dyDescent="0.25">
      <c r="A40" s="69" t="s">
        <v>1276</v>
      </c>
      <c r="B40" s="68" t="s">
        <v>560</v>
      </c>
      <c r="C40" s="33"/>
      <c r="D40" s="33" t="s">
        <v>754</v>
      </c>
      <c r="E40" s="33"/>
      <c r="F40" s="33" t="s">
        <v>754</v>
      </c>
      <c r="G40" s="33"/>
      <c r="H40" s="33" t="s">
        <v>781</v>
      </c>
      <c r="I40" s="33"/>
      <c r="J40" s="33" t="s">
        <v>782</v>
      </c>
      <c r="K40" s="33"/>
      <c r="L40" s="33"/>
      <c r="M40" s="33"/>
    </row>
    <row r="41" spans="1:13" ht="110.25" customHeight="1" x14ac:dyDescent="0.25">
      <c r="A41" s="69" t="s">
        <v>1277</v>
      </c>
      <c r="B41" s="68" t="s">
        <v>561</v>
      </c>
      <c r="C41" s="33"/>
      <c r="D41" s="33" t="s">
        <v>751</v>
      </c>
      <c r="E41" s="33"/>
      <c r="F41" s="33" t="s">
        <v>783</v>
      </c>
      <c r="G41" s="33"/>
      <c r="H41" s="33">
        <v>281</v>
      </c>
      <c r="I41" s="33"/>
      <c r="J41" s="33">
        <v>50</v>
      </c>
      <c r="K41" s="33"/>
      <c r="L41" s="33"/>
      <c r="M41" s="33"/>
    </row>
    <row r="42" spans="1:13" ht="110.25" customHeight="1" x14ac:dyDescent="0.25">
      <c r="A42" s="69" t="s">
        <v>1278</v>
      </c>
      <c r="B42" s="68" t="s">
        <v>562</v>
      </c>
      <c r="C42" s="33"/>
      <c r="D42" s="33" t="s">
        <v>786</v>
      </c>
      <c r="E42" s="33"/>
      <c r="F42" s="33" t="s">
        <v>785</v>
      </c>
      <c r="G42" s="33"/>
      <c r="H42" s="33" t="s">
        <v>784</v>
      </c>
      <c r="I42" s="33"/>
      <c r="J42" s="33" t="s">
        <v>762</v>
      </c>
      <c r="K42" s="33"/>
      <c r="L42" s="33"/>
      <c r="M42" s="33"/>
    </row>
    <row r="43" spans="1:13" ht="94.5" customHeight="1" x14ac:dyDescent="0.25">
      <c r="A43" s="69" t="s">
        <v>1279</v>
      </c>
      <c r="B43" s="68" t="s">
        <v>563</v>
      </c>
      <c r="C43" s="33" t="s">
        <v>1407</v>
      </c>
      <c r="D43" s="33" t="s">
        <v>742</v>
      </c>
      <c r="E43" s="33"/>
      <c r="F43" s="33" t="s">
        <v>789</v>
      </c>
      <c r="G43" s="33"/>
      <c r="H43" s="33" t="s">
        <v>787</v>
      </c>
      <c r="I43" s="33"/>
      <c r="J43" s="33" t="s">
        <v>788</v>
      </c>
      <c r="K43" s="33"/>
      <c r="L43" s="33"/>
      <c r="M43" s="33"/>
    </row>
    <row r="44" spans="1:13" ht="94.5" customHeight="1" x14ac:dyDescent="0.25">
      <c r="A44" s="69" t="s">
        <v>1280</v>
      </c>
      <c r="B44" s="68" t="s">
        <v>564</v>
      </c>
      <c r="C44" s="33"/>
      <c r="D44" s="33" t="s">
        <v>793</v>
      </c>
      <c r="E44" s="33"/>
      <c r="F44" s="33" t="s">
        <v>792</v>
      </c>
      <c r="G44" s="33"/>
      <c r="H44" s="33" t="s">
        <v>790</v>
      </c>
      <c r="I44" s="33"/>
      <c r="J44" s="33" t="s">
        <v>791</v>
      </c>
      <c r="K44" s="33"/>
      <c r="L44" s="33"/>
      <c r="M44" s="33"/>
    </row>
    <row r="45" spans="1:13" ht="110.25" customHeight="1" x14ac:dyDescent="0.25">
      <c r="A45" s="69" t="s">
        <v>1281</v>
      </c>
      <c r="B45" s="68" t="s">
        <v>565</v>
      </c>
      <c r="C45" s="33"/>
      <c r="D45" s="33" t="s">
        <v>794</v>
      </c>
      <c r="E45" s="33"/>
      <c r="F45" s="33" t="s">
        <v>795</v>
      </c>
      <c r="G45" s="33"/>
      <c r="H45" s="33">
        <v>28</v>
      </c>
      <c r="I45" s="33"/>
      <c r="J45" s="33">
        <v>50</v>
      </c>
      <c r="K45" s="33"/>
      <c r="L45" s="33"/>
      <c r="M45" s="33"/>
    </row>
    <row r="46" spans="1:13" ht="110.25" customHeight="1" x14ac:dyDescent="0.25">
      <c r="A46" s="69" t="s">
        <v>1282</v>
      </c>
      <c r="B46" s="68" t="s">
        <v>566</v>
      </c>
      <c r="C46" s="33"/>
      <c r="D46" s="33" t="s">
        <v>742</v>
      </c>
      <c r="E46" s="33"/>
      <c r="F46" s="33" t="s">
        <v>800</v>
      </c>
      <c r="G46" s="33"/>
      <c r="H46" s="33" t="s">
        <v>796</v>
      </c>
      <c r="I46" s="33"/>
      <c r="J46" s="33" t="s">
        <v>797</v>
      </c>
      <c r="K46" s="33"/>
      <c r="L46" s="33"/>
      <c r="M46" s="33"/>
    </row>
    <row r="47" spans="1:13" ht="110.25" customHeight="1" x14ac:dyDescent="0.25">
      <c r="A47" s="69" t="s">
        <v>1283</v>
      </c>
      <c r="B47" s="68" t="s">
        <v>567</v>
      </c>
      <c r="C47" s="33"/>
      <c r="D47" s="33" t="s">
        <v>798</v>
      </c>
      <c r="E47" s="33"/>
      <c r="F47" s="33" t="s">
        <v>799</v>
      </c>
      <c r="G47" s="33"/>
      <c r="H47" s="33">
        <v>83</v>
      </c>
      <c r="I47" s="33"/>
      <c r="J47" s="33">
        <v>40</v>
      </c>
      <c r="K47" s="33"/>
      <c r="L47" s="33"/>
      <c r="M47" s="33"/>
    </row>
    <row r="48" spans="1:13" ht="110.25" customHeight="1" x14ac:dyDescent="0.25">
      <c r="A48" s="69" t="s">
        <v>1284</v>
      </c>
      <c r="B48" s="68" t="s">
        <v>568</v>
      </c>
      <c r="C48" s="33" t="s">
        <v>1408</v>
      </c>
      <c r="D48" s="33" t="s">
        <v>803</v>
      </c>
      <c r="E48" s="33"/>
      <c r="F48" s="33" t="s">
        <v>804</v>
      </c>
      <c r="G48" s="33"/>
      <c r="H48" s="33" t="s">
        <v>801</v>
      </c>
      <c r="I48" s="33"/>
      <c r="J48" s="33" t="s">
        <v>802</v>
      </c>
      <c r="K48" s="33"/>
      <c r="L48" s="33"/>
      <c r="M48" s="33"/>
    </row>
    <row r="49" spans="1:13" ht="110.25" customHeight="1" x14ac:dyDescent="0.25">
      <c r="A49" s="69" t="s">
        <v>1285</v>
      </c>
      <c r="B49" s="68" t="s">
        <v>569</v>
      </c>
      <c r="C49" s="33"/>
      <c r="D49" s="33" t="s">
        <v>742</v>
      </c>
      <c r="E49" s="33"/>
      <c r="F49" s="33" t="s">
        <v>805</v>
      </c>
      <c r="G49" s="33"/>
      <c r="H49" s="33">
        <v>26</v>
      </c>
      <c r="I49" s="33"/>
      <c r="J49" s="33">
        <v>40</v>
      </c>
      <c r="K49" s="33"/>
      <c r="L49" s="33"/>
      <c r="M49" s="33"/>
    </row>
    <row r="50" spans="1:13" ht="110.25" customHeight="1" x14ac:dyDescent="0.25">
      <c r="A50" s="69" t="s">
        <v>1286</v>
      </c>
      <c r="B50" s="68" t="s">
        <v>570</v>
      </c>
      <c r="C50" s="33"/>
      <c r="D50" s="33" t="s">
        <v>742</v>
      </c>
      <c r="E50" s="33"/>
      <c r="F50" s="33" t="s">
        <v>807</v>
      </c>
      <c r="G50" s="33"/>
      <c r="H50" s="33" t="s">
        <v>806</v>
      </c>
      <c r="I50" s="33"/>
      <c r="J50" s="33" t="s">
        <v>721</v>
      </c>
      <c r="K50" s="33"/>
      <c r="L50" s="33"/>
      <c r="M50" s="33"/>
    </row>
    <row r="51" spans="1:13" ht="110.25" customHeight="1" x14ac:dyDescent="0.25">
      <c r="A51" s="69" t="s">
        <v>1287</v>
      </c>
      <c r="B51" s="68" t="s">
        <v>571</v>
      </c>
      <c r="C51" s="33"/>
      <c r="D51" s="33" t="s">
        <v>808</v>
      </c>
      <c r="E51" s="33"/>
      <c r="F51" s="33" t="s">
        <v>809</v>
      </c>
      <c r="G51" s="33"/>
      <c r="H51" s="33">
        <v>44</v>
      </c>
      <c r="I51" s="33"/>
      <c r="J51" s="33">
        <v>50</v>
      </c>
      <c r="K51" s="33"/>
      <c r="L51" s="33"/>
      <c r="M51" s="33"/>
    </row>
    <row r="52" spans="1:13" ht="94.5" customHeight="1" x14ac:dyDescent="0.25">
      <c r="A52" s="69" t="s">
        <v>1288</v>
      </c>
      <c r="B52" s="68" t="s">
        <v>572</v>
      </c>
      <c r="C52" s="33"/>
      <c r="D52" s="33" t="s">
        <v>812</v>
      </c>
      <c r="E52" s="33"/>
      <c r="F52" s="33" t="s">
        <v>813</v>
      </c>
      <c r="G52" s="33"/>
      <c r="H52" s="33" t="s">
        <v>810</v>
      </c>
      <c r="I52" s="33"/>
      <c r="J52" s="33" t="s">
        <v>811</v>
      </c>
      <c r="K52" s="33"/>
      <c r="L52" s="33"/>
      <c r="M52" s="33"/>
    </row>
    <row r="53" spans="1:13" ht="110.25" customHeight="1" x14ac:dyDescent="0.25">
      <c r="A53" s="69" t="s">
        <v>1289</v>
      </c>
      <c r="B53" s="68" t="s">
        <v>573</v>
      </c>
      <c r="C53" s="33"/>
      <c r="D53" s="33" t="s">
        <v>814</v>
      </c>
      <c r="E53" s="33"/>
      <c r="F53" s="33" t="s">
        <v>815</v>
      </c>
      <c r="G53" s="33"/>
      <c r="H53" s="33">
        <v>33</v>
      </c>
      <c r="I53" s="33"/>
      <c r="J53" s="33">
        <v>40</v>
      </c>
      <c r="K53" s="33"/>
      <c r="L53" s="33"/>
      <c r="M53" s="33"/>
    </row>
    <row r="54" spans="1:13" ht="110.25" customHeight="1" x14ac:dyDescent="0.25">
      <c r="A54" s="69" t="s">
        <v>1290</v>
      </c>
      <c r="B54" s="68" t="s">
        <v>574</v>
      </c>
      <c r="C54" s="33"/>
      <c r="D54" s="33" t="s">
        <v>816</v>
      </c>
      <c r="E54" s="33"/>
      <c r="F54" s="33" t="s">
        <v>817</v>
      </c>
      <c r="G54" s="33"/>
      <c r="H54" s="33">
        <v>115</v>
      </c>
      <c r="I54" s="33"/>
      <c r="J54" s="33">
        <v>40</v>
      </c>
      <c r="K54" s="33"/>
      <c r="L54" s="33"/>
      <c r="M54" s="33"/>
    </row>
    <row r="55" spans="1:13" ht="110.25" customHeight="1" x14ac:dyDescent="0.25">
      <c r="A55" s="69" t="s">
        <v>1291</v>
      </c>
      <c r="B55" s="68" t="s">
        <v>575</v>
      </c>
      <c r="C55" s="33"/>
      <c r="D55" s="33" t="s">
        <v>818</v>
      </c>
      <c r="E55" s="33"/>
      <c r="F55" s="33" t="s">
        <v>818</v>
      </c>
      <c r="G55" s="33"/>
      <c r="H55" s="33" t="s">
        <v>819</v>
      </c>
      <c r="I55" s="33"/>
      <c r="J55" s="33" t="s">
        <v>820</v>
      </c>
      <c r="K55" s="33"/>
      <c r="L55" s="33"/>
      <c r="M55" s="33"/>
    </row>
    <row r="56" spans="1:13" ht="110.25" customHeight="1" x14ac:dyDescent="0.25">
      <c r="A56" s="69" t="s">
        <v>1292</v>
      </c>
      <c r="B56" s="68" t="s">
        <v>576</v>
      </c>
      <c r="C56" s="33"/>
      <c r="D56" s="33" t="s">
        <v>822</v>
      </c>
      <c r="E56" s="33"/>
      <c r="F56" s="33" t="s">
        <v>822</v>
      </c>
      <c r="G56" s="33"/>
      <c r="H56" s="33" t="s">
        <v>821</v>
      </c>
      <c r="I56" s="33"/>
      <c r="J56" s="33" t="s">
        <v>730</v>
      </c>
      <c r="K56" s="33"/>
      <c r="L56" s="33"/>
      <c r="M56" s="33"/>
    </row>
    <row r="57" spans="1:13" ht="94.5" customHeight="1" x14ac:dyDescent="0.25">
      <c r="A57" s="69" t="s">
        <v>1293</v>
      </c>
      <c r="B57" s="68" t="s">
        <v>577</v>
      </c>
      <c r="C57" s="33"/>
      <c r="D57" s="33" t="s">
        <v>742</v>
      </c>
      <c r="E57" s="33"/>
      <c r="F57" s="33" t="s">
        <v>823</v>
      </c>
      <c r="G57" s="33"/>
      <c r="H57" s="33">
        <v>10</v>
      </c>
      <c r="I57" s="33"/>
      <c r="J57" s="33">
        <v>40</v>
      </c>
      <c r="K57" s="33"/>
      <c r="L57" s="33"/>
      <c r="M57" s="33"/>
    </row>
    <row r="58" spans="1:13" ht="94.5" customHeight="1" x14ac:dyDescent="0.25">
      <c r="A58" s="69" t="s">
        <v>1294</v>
      </c>
      <c r="B58" s="68" t="s">
        <v>578</v>
      </c>
      <c r="C58" s="33"/>
      <c r="D58" s="33" t="s">
        <v>742</v>
      </c>
      <c r="E58" s="33"/>
      <c r="F58" s="33" t="s">
        <v>826</v>
      </c>
      <c r="G58" s="33"/>
      <c r="H58" s="33" t="s">
        <v>824</v>
      </c>
      <c r="I58" s="33"/>
      <c r="J58" s="33" t="s">
        <v>825</v>
      </c>
      <c r="K58" s="33"/>
      <c r="L58" s="33"/>
      <c r="M58" s="33"/>
    </row>
    <row r="59" spans="1:13" ht="110.25" customHeight="1" x14ac:dyDescent="0.25">
      <c r="A59" s="69" t="s">
        <v>1295</v>
      </c>
      <c r="B59" s="68" t="s">
        <v>579</v>
      </c>
      <c r="C59" s="33"/>
      <c r="D59" s="33" t="s">
        <v>742</v>
      </c>
      <c r="E59" s="33"/>
      <c r="F59" s="33" t="s">
        <v>827</v>
      </c>
      <c r="G59" s="33"/>
      <c r="H59" s="33">
        <v>47</v>
      </c>
      <c r="I59" s="33"/>
      <c r="J59" s="33">
        <v>80</v>
      </c>
      <c r="K59" s="33"/>
      <c r="L59" s="33"/>
      <c r="M59" s="33"/>
    </row>
    <row r="60" spans="1:13" ht="110.25" customHeight="1" x14ac:dyDescent="0.25">
      <c r="A60" s="69" t="s">
        <v>1296</v>
      </c>
      <c r="B60" s="68" t="s">
        <v>580</v>
      </c>
      <c r="C60" s="33"/>
      <c r="D60" s="33" t="s">
        <v>829</v>
      </c>
      <c r="E60" s="33"/>
      <c r="F60" s="33" t="s">
        <v>829</v>
      </c>
      <c r="G60" s="33"/>
      <c r="H60" s="33" t="s">
        <v>828</v>
      </c>
      <c r="I60" s="33"/>
      <c r="J60" s="33" t="s">
        <v>717</v>
      </c>
      <c r="K60" s="33"/>
      <c r="L60" s="33"/>
      <c r="M60" s="33"/>
    </row>
    <row r="61" spans="1:13" ht="110.25" customHeight="1" x14ac:dyDescent="0.25">
      <c r="A61" s="69" t="s">
        <v>1297</v>
      </c>
      <c r="B61" s="68" t="s">
        <v>581</v>
      </c>
      <c r="C61" s="33"/>
      <c r="D61" s="33" t="s">
        <v>830</v>
      </c>
      <c r="E61" s="33"/>
      <c r="F61" s="33" t="s">
        <v>830</v>
      </c>
      <c r="G61" s="33"/>
      <c r="H61" s="33" t="s">
        <v>831</v>
      </c>
      <c r="I61" s="33"/>
      <c r="J61" s="33" t="s">
        <v>717</v>
      </c>
      <c r="K61" s="33"/>
      <c r="L61" s="33"/>
      <c r="M61" s="33"/>
    </row>
    <row r="62" spans="1:13" ht="110.25" customHeight="1" x14ac:dyDescent="0.25">
      <c r="A62" s="69" t="s">
        <v>1298</v>
      </c>
      <c r="B62" s="68" t="s">
        <v>582</v>
      </c>
      <c r="C62" s="33"/>
      <c r="D62" s="33" t="s">
        <v>832</v>
      </c>
      <c r="E62" s="33"/>
      <c r="F62" s="33" t="s">
        <v>833</v>
      </c>
      <c r="G62" s="33"/>
      <c r="H62" s="33">
        <v>290</v>
      </c>
      <c r="I62" s="33"/>
      <c r="J62" s="33">
        <v>200</v>
      </c>
      <c r="K62" s="33"/>
      <c r="L62" s="33"/>
      <c r="M62" s="33"/>
    </row>
    <row r="63" spans="1:13" ht="110.25" customHeight="1" x14ac:dyDescent="0.25">
      <c r="A63" s="69" t="s">
        <v>1299</v>
      </c>
      <c r="B63" s="68" t="s">
        <v>583</v>
      </c>
      <c r="C63" s="33"/>
      <c r="D63" s="33" t="s">
        <v>836</v>
      </c>
      <c r="E63" s="33"/>
      <c r="F63" s="33" t="s">
        <v>836</v>
      </c>
      <c r="G63" s="33"/>
      <c r="H63" s="33" t="s">
        <v>834</v>
      </c>
      <c r="I63" s="33"/>
      <c r="J63" s="33" t="s">
        <v>835</v>
      </c>
      <c r="K63" s="33"/>
      <c r="L63" s="33"/>
      <c r="M63" s="33"/>
    </row>
    <row r="64" spans="1:13" ht="110.25" customHeight="1" x14ac:dyDescent="0.25">
      <c r="A64" s="69" t="s">
        <v>1300</v>
      </c>
      <c r="B64" s="68" t="s">
        <v>584</v>
      </c>
      <c r="C64" s="33"/>
      <c r="D64" s="33" t="s">
        <v>829</v>
      </c>
      <c r="E64" s="33"/>
      <c r="F64" s="33" t="s">
        <v>829</v>
      </c>
      <c r="G64" s="33"/>
      <c r="H64" s="33" t="s">
        <v>837</v>
      </c>
      <c r="I64" s="33"/>
      <c r="J64" s="33" t="s">
        <v>709</v>
      </c>
      <c r="K64" s="33"/>
      <c r="L64" s="33"/>
      <c r="M64" s="33"/>
    </row>
    <row r="65" spans="1:13" ht="94.5" customHeight="1" x14ac:dyDescent="0.25">
      <c r="A65" s="69" t="s">
        <v>1301</v>
      </c>
      <c r="B65" s="68" t="s">
        <v>585</v>
      </c>
      <c r="C65" s="33"/>
      <c r="D65" s="33" t="s">
        <v>841</v>
      </c>
      <c r="E65" s="33"/>
      <c r="F65" s="33" t="s">
        <v>840</v>
      </c>
      <c r="G65" s="33"/>
      <c r="H65" s="33" t="s">
        <v>838</v>
      </c>
      <c r="I65" s="33"/>
      <c r="J65" s="33" t="s">
        <v>839</v>
      </c>
      <c r="K65" s="33"/>
      <c r="L65" s="33"/>
      <c r="M65" s="33"/>
    </row>
    <row r="66" spans="1:13" ht="110.25" customHeight="1" x14ac:dyDescent="0.25">
      <c r="A66" s="69" t="s">
        <v>1302</v>
      </c>
      <c r="B66" s="68" t="s">
        <v>586</v>
      </c>
      <c r="C66" s="33"/>
      <c r="D66" s="33" t="s">
        <v>843</v>
      </c>
      <c r="E66" s="33"/>
      <c r="F66" s="33" t="s">
        <v>842</v>
      </c>
      <c r="G66" s="33"/>
      <c r="H66" s="33">
        <v>131</v>
      </c>
      <c r="I66" s="33"/>
      <c r="J66" s="33">
        <v>40</v>
      </c>
      <c r="K66" s="33"/>
      <c r="L66" s="33"/>
      <c r="M66" s="33"/>
    </row>
    <row r="67" spans="1:13" ht="94.5" customHeight="1" x14ac:dyDescent="0.25">
      <c r="A67" s="69" t="s">
        <v>1303</v>
      </c>
      <c r="B67" s="68" t="s">
        <v>587</v>
      </c>
      <c r="C67" s="34"/>
      <c r="D67" s="33" t="s">
        <v>845</v>
      </c>
      <c r="E67" s="33"/>
      <c r="F67" s="33" t="s">
        <v>845</v>
      </c>
      <c r="G67" s="33"/>
      <c r="H67" s="33" t="s">
        <v>844</v>
      </c>
      <c r="I67" s="33"/>
      <c r="J67" s="33" t="s">
        <v>713</v>
      </c>
      <c r="K67" s="33"/>
      <c r="L67" s="33"/>
      <c r="M67" s="33"/>
    </row>
    <row r="68" spans="1:13" ht="110.25" customHeight="1" x14ac:dyDescent="0.25">
      <c r="A68" s="69" t="s">
        <v>1304</v>
      </c>
      <c r="B68" s="68" t="s">
        <v>588</v>
      </c>
      <c r="C68" s="34"/>
      <c r="D68" s="33" t="s">
        <v>847</v>
      </c>
      <c r="E68" s="33"/>
      <c r="F68" s="33" t="s">
        <v>847</v>
      </c>
      <c r="G68" s="33"/>
      <c r="H68" s="33" t="s">
        <v>846</v>
      </c>
      <c r="I68" s="33"/>
      <c r="J68" s="33" t="s">
        <v>835</v>
      </c>
      <c r="K68" s="33"/>
      <c r="L68" s="33"/>
      <c r="M68" s="33"/>
    </row>
    <row r="69" spans="1:13" ht="110.25" customHeight="1" x14ac:dyDescent="0.25">
      <c r="A69" s="69" t="s">
        <v>1305</v>
      </c>
      <c r="B69" s="68" t="s">
        <v>589</v>
      </c>
      <c r="C69" s="34"/>
      <c r="D69" s="33" t="s">
        <v>848</v>
      </c>
      <c r="E69" s="33"/>
      <c r="F69" s="33" t="s">
        <v>848</v>
      </c>
      <c r="G69" s="33"/>
      <c r="H69" s="33" t="s">
        <v>849</v>
      </c>
      <c r="I69" s="33"/>
      <c r="J69" s="33" t="s">
        <v>850</v>
      </c>
      <c r="K69" s="33"/>
      <c r="L69" s="33"/>
      <c r="M69" s="33"/>
    </row>
    <row r="70" spans="1:13" ht="105" x14ac:dyDescent="0.25">
      <c r="A70" s="69" t="s">
        <v>1306</v>
      </c>
      <c r="B70" s="68" t="s">
        <v>590</v>
      </c>
      <c r="C70" s="33" t="s">
        <v>693</v>
      </c>
      <c r="D70" s="33" t="s">
        <v>852</v>
      </c>
      <c r="E70" s="33" t="s">
        <v>853</v>
      </c>
      <c r="F70" s="33" t="s">
        <v>852</v>
      </c>
      <c r="G70" s="33" t="s">
        <v>1489</v>
      </c>
      <c r="H70" s="33" t="s">
        <v>851</v>
      </c>
      <c r="I70" s="33">
        <v>42</v>
      </c>
      <c r="J70" s="33" t="s">
        <v>850</v>
      </c>
      <c r="K70" s="33">
        <v>426</v>
      </c>
      <c r="L70" s="33"/>
      <c r="M70" s="33"/>
    </row>
    <row r="71" spans="1:13" ht="110.25" customHeight="1" x14ac:dyDescent="0.25">
      <c r="A71" s="69" t="s">
        <v>1307</v>
      </c>
      <c r="B71" s="68" t="s">
        <v>591</v>
      </c>
      <c r="C71" s="33"/>
      <c r="D71" s="33" t="s">
        <v>742</v>
      </c>
      <c r="E71" s="33"/>
      <c r="F71" s="33" t="s">
        <v>854</v>
      </c>
      <c r="G71" s="33"/>
      <c r="H71" s="33">
        <v>244</v>
      </c>
      <c r="I71" s="33"/>
      <c r="J71" s="33">
        <v>80</v>
      </c>
      <c r="K71" s="33"/>
      <c r="L71" s="33"/>
      <c r="M71" s="33"/>
    </row>
    <row r="72" spans="1:13" ht="110.25" customHeight="1" x14ac:dyDescent="0.25">
      <c r="A72" s="69" t="s">
        <v>1308</v>
      </c>
      <c r="B72" s="68" t="s">
        <v>592</v>
      </c>
      <c r="C72" s="33"/>
      <c r="D72" s="33"/>
      <c r="E72" s="33"/>
      <c r="F72" s="33"/>
      <c r="G72" s="33"/>
      <c r="H72" s="33" t="s">
        <v>855</v>
      </c>
      <c r="I72" s="33"/>
      <c r="J72" s="33" t="s">
        <v>856</v>
      </c>
      <c r="K72" s="33"/>
      <c r="L72" s="33"/>
      <c r="M72" s="33"/>
    </row>
    <row r="73" spans="1:13" ht="94.5" customHeight="1" x14ac:dyDescent="0.25">
      <c r="A73" s="69" t="s">
        <v>1309</v>
      </c>
      <c r="B73" s="68" t="s">
        <v>593</v>
      </c>
      <c r="C73" s="33"/>
      <c r="D73" s="33" t="s">
        <v>742</v>
      </c>
      <c r="E73" s="33"/>
      <c r="F73" s="33" t="s">
        <v>857</v>
      </c>
      <c r="G73" s="33"/>
      <c r="H73" s="33">
        <v>265</v>
      </c>
      <c r="I73" s="33"/>
      <c r="J73" s="33">
        <v>80</v>
      </c>
      <c r="K73" s="33"/>
      <c r="L73" s="33"/>
      <c r="M73" s="33"/>
    </row>
    <row r="74" spans="1:13" ht="94.5" customHeight="1" x14ac:dyDescent="0.25">
      <c r="A74" s="69" t="s">
        <v>1310</v>
      </c>
      <c r="B74" s="68" t="s">
        <v>594</v>
      </c>
      <c r="C74" s="33"/>
      <c r="D74" s="33" t="s">
        <v>860</v>
      </c>
      <c r="E74" s="33"/>
      <c r="F74" s="33" t="s">
        <v>861</v>
      </c>
      <c r="G74" s="33"/>
      <c r="H74" s="33" t="s">
        <v>858</v>
      </c>
      <c r="I74" s="33"/>
      <c r="J74" s="33" t="s">
        <v>859</v>
      </c>
      <c r="K74" s="33"/>
      <c r="L74" s="33"/>
      <c r="M74" s="33"/>
    </row>
    <row r="75" spans="1:13" ht="110.25" customHeight="1" x14ac:dyDescent="0.25">
      <c r="A75" s="69" t="s">
        <v>1311</v>
      </c>
      <c r="B75" s="68" t="s">
        <v>595</v>
      </c>
      <c r="C75" s="33"/>
      <c r="D75" s="33" t="s">
        <v>862</v>
      </c>
      <c r="E75" s="33"/>
      <c r="F75" s="33" t="s">
        <v>863</v>
      </c>
      <c r="G75" s="33"/>
      <c r="H75" s="33">
        <v>25</v>
      </c>
      <c r="I75" s="33"/>
      <c r="J75" s="33">
        <v>40</v>
      </c>
      <c r="K75" s="33"/>
      <c r="L75" s="33"/>
      <c r="M75" s="33"/>
    </row>
    <row r="76" spans="1:13" ht="110.25" customHeight="1" x14ac:dyDescent="0.25">
      <c r="A76" s="69" t="s">
        <v>1312</v>
      </c>
      <c r="B76" s="68" t="s">
        <v>596</v>
      </c>
      <c r="C76" s="33"/>
      <c r="D76" s="33" t="s">
        <v>742</v>
      </c>
      <c r="E76" s="33"/>
      <c r="F76" s="33" t="s">
        <v>864</v>
      </c>
      <c r="G76" s="33"/>
      <c r="H76" s="33">
        <v>81</v>
      </c>
      <c r="I76" s="33"/>
      <c r="J76" s="33">
        <v>50</v>
      </c>
      <c r="K76" s="33"/>
      <c r="L76" s="33"/>
      <c r="M76" s="33"/>
    </row>
    <row r="77" spans="1:13" ht="110.25" customHeight="1" x14ac:dyDescent="0.25">
      <c r="A77" s="69" t="s">
        <v>1313</v>
      </c>
      <c r="B77" s="68" t="s">
        <v>597</v>
      </c>
      <c r="C77" s="33"/>
      <c r="D77" s="33" t="s">
        <v>867</v>
      </c>
      <c r="E77" s="33"/>
      <c r="F77" s="33" t="s">
        <v>866</v>
      </c>
      <c r="G77" s="33"/>
      <c r="H77" s="33" t="s">
        <v>865</v>
      </c>
      <c r="I77" s="33"/>
      <c r="J77" s="33" t="s">
        <v>825</v>
      </c>
      <c r="K77" s="33"/>
      <c r="L77" s="33"/>
      <c r="M77" s="33"/>
    </row>
    <row r="78" spans="1:13" ht="110.25" customHeight="1" x14ac:dyDescent="0.25">
      <c r="A78" s="69" t="s">
        <v>1314</v>
      </c>
      <c r="B78" s="68" t="s">
        <v>598</v>
      </c>
      <c r="C78" s="33"/>
      <c r="D78" s="32" t="s">
        <v>870</v>
      </c>
      <c r="E78" s="33"/>
      <c r="F78" s="33" t="s">
        <v>869</v>
      </c>
      <c r="G78" s="33"/>
      <c r="H78" s="33" t="s">
        <v>868</v>
      </c>
      <c r="I78" s="33"/>
      <c r="J78" s="33" t="s">
        <v>811</v>
      </c>
      <c r="K78" s="33"/>
      <c r="L78" s="33"/>
      <c r="M78" s="33"/>
    </row>
    <row r="79" spans="1:13" ht="110.25" customHeight="1" x14ac:dyDescent="0.25">
      <c r="A79" s="69" t="s">
        <v>1315</v>
      </c>
      <c r="B79" s="68" t="s">
        <v>599</v>
      </c>
      <c r="C79" s="33"/>
      <c r="D79" s="33" t="s">
        <v>873</v>
      </c>
      <c r="E79" s="33"/>
      <c r="F79" s="33" t="s">
        <v>742</v>
      </c>
      <c r="G79" s="33"/>
      <c r="H79" s="33" t="s">
        <v>871</v>
      </c>
      <c r="I79" s="33"/>
      <c r="J79" s="33" t="s">
        <v>872</v>
      </c>
      <c r="K79" s="33"/>
      <c r="L79" s="33"/>
      <c r="M79" s="33"/>
    </row>
    <row r="80" spans="1:13" ht="110.25" customHeight="1" x14ac:dyDescent="0.25">
      <c r="A80" s="69" t="s">
        <v>1316</v>
      </c>
      <c r="B80" s="68" t="s">
        <v>600</v>
      </c>
      <c r="C80" s="33"/>
      <c r="D80" s="33" t="s">
        <v>751</v>
      </c>
      <c r="E80" s="33"/>
      <c r="F80" s="33" t="s">
        <v>874</v>
      </c>
      <c r="G80" s="33"/>
      <c r="H80" s="33">
        <v>326</v>
      </c>
      <c r="I80" s="33"/>
      <c r="J80" s="33">
        <v>200</v>
      </c>
      <c r="K80" s="33"/>
      <c r="L80" s="33"/>
      <c r="M80" s="33"/>
    </row>
    <row r="81" spans="1:13" ht="110.25" customHeight="1" x14ac:dyDescent="0.25">
      <c r="A81" s="69" t="s">
        <v>1317</v>
      </c>
      <c r="B81" s="68" t="s">
        <v>601</v>
      </c>
      <c r="C81" s="33"/>
      <c r="D81" s="33" t="s">
        <v>742</v>
      </c>
      <c r="E81" s="33"/>
      <c r="F81" s="33" t="s">
        <v>875</v>
      </c>
      <c r="G81" s="33"/>
      <c r="H81" s="33">
        <v>81</v>
      </c>
      <c r="I81" s="33"/>
      <c r="J81" s="33">
        <v>80</v>
      </c>
      <c r="K81" s="33"/>
      <c r="L81" s="33"/>
      <c r="M81" s="33"/>
    </row>
    <row r="82" spans="1:13" ht="110.25" customHeight="1" x14ac:dyDescent="0.25">
      <c r="A82" s="69" t="s">
        <v>1318</v>
      </c>
      <c r="B82" s="68" t="s">
        <v>602</v>
      </c>
      <c r="C82" s="33"/>
      <c r="D82" s="33" t="s">
        <v>742</v>
      </c>
      <c r="E82" s="33"/>
      <c r="F82" s="33" t="s">
        <v>876</v>
      </c>
      <c r="G82" s="33"/>
      <c r="H82" s="33">
        <v>88</v>
      </c>
      <c r="I82" s="33"/>
      <c r="J82" s="33">
        <v>40</v>
      </c>
      <c r="K82" s="33"/>
      <c r="L82" s="33"/>
      <c r="M82" s="33"/>
    </row>
    <row r="83" spans="1:13" ht="110.25" customHeight="1" x14ac:dyDescent="0.25">
      <c r="A83" s="69" t="s">
        <v>1319</v>
      </c>
      <c r="B83" s="68" t="s">
        <v>603</v>
      </c>
      <c r="C83" s="33"/>
      <c r="D83" s="33" t="s">
        <v>742</v>
      </c>
      <c r="E83" s="33"/>
      <c r="F83" s="33" t="s">
        <v>877</v>
      </c>
      <c r="G83" s="33"/>
      <c r="H83" s="33">
        <v>50</v>
      </c>
      <c r="I83" s="33"/>
      <c r="J83" s="33">
        <v>80</v>
      </c>
      <c r="K83" s="33"/>
      <c r="L83" s="33"/>
      <c r="M83" s="33"/>
    </row>
    <row r="84" spans="1:13" ht="110.25" customHeight="1" x14ac:dyDescent="0.25">
      <c r="A84" s="69" t="s">
        <v>1320</v>
      </c>
      <c r="B84" s="68" t="s">
        <v>604</v>
      </c>
      <c r="C84" s="33"/>
      <c r="D84" s="33" t="s">
        <v>742</v>
      </c>
      <c r="E84" s="33"/>
      <c r="F84" s="33" t="s">
        <v>880</v>
      </c>
      <c r="G84" s="33"/>
      <c r="H84" s="33" t="s">
        <v>878</v>
      </c>
      <c r="I84" s="33"/>
      <c r="J84" s="33" t="s">
        <v>879</v>
      </c>
      <c r="K84" s="33"/>
      <c r="L84" s="33"/>
      <c r="M84" s="33"/>
    </row>
    <row r="85" spans="1:13" ht="110.25" customHeight="1" x14ac:dyDescent="0.25">
      <c r="A85" s="69" t="s">
        <v>1321</v>
      </c>
      <c r="B85" s="68" t="s">
        <v>605</v>
      </c>
      <c r="C85" s="33"/>
      <c r="D85" s="33" t="s">
        <v>742</v>
      </c>
      <c r="E85" s="33"/>
      <c r="F85" s="33" t="s">
        <v>881</v>
      </c>
      <c r="G85" s="33"/>
      <c r="H85" s="33">
        <v>73</v>
      </c>
      <c r="I85" s="33"/>
      <c r="J85" s="33">
        <v>40</v>
      </c>
      <c r="K85" s="33"/>
      <c r="L85" s="33"/>
      <c r="M85" s="33"/>
    </row>
    <row r="86" spans="1:13" ht="110.25" customHeight="1" x14ac:dyDescent="0.25">
      <c r="A86" s="69" t="s">
        <v>1322</v>
      </c>
      <c r="B86" s="68" t="s">
        <v>606</v>
      </c>
      <c r="C86" s="33"/>
      <c r="D86" s="33" t="s">
        <v>885</v>
      </c>
      <c r="E86" s="33"/>
      <c r="F86" s="33" t="s">
        <v>884</v>
      </c>
      <c r="G86" s="33"/>
      <c r="H86" s="33" t="s">
        <v>882</v>
      </c>
      <c r="I86" s="33"/>
      <c r="J86" s="33" t="s">
        <v>883</v>
      </c>
      <c r="K86" s="33"/>
      <c r="L86" s="33"/>
      <c r="M86" s="33"/>
    </row>
    <row r="87" spans="1:13" ht="110.25" customHeight="1" x14ac:dyDescent="0.25">
      <c r="A87" s="69" t="s">
        <v>1323</v>
      </c>
      <c r="B87" s="68" t="s">
        <v>607</v>
      </c>
      <c r="C87" s="33"/>
      <c r="D87" s="33" t="s">
        <v>742</v>
      </c>
      <c r="E87" s="33"/>
      <c r="F87" s="33" t="s">
        <v>888</v>
      </c>
      <c r="G87" s="33"/>
      <c r="H87" s="33" t="s">
        <v>886</v>
      </c>
      <c r="I87" s="33"/>
      <c r="J87" s="33" t="s">
        <v>887</v>
      </c>
      <c r="K87" s="33"/>
      <c r="L87" s="33"/>
      <c r="M87" s="33"/>
    </row>
    <row r="88" spans="1:13" ht="110.25" x14ac:dyDescent="0.25">
      <c r="A88" s="69" t="s">
        <v>1324</v>
      </c>
      <c r="B88" s="68" t="s">
        <v>608</v>
      </c>
      <c r="C88" s="33" t="s">
        <v>694</v>
      </c>
      <c r="D88" s="33" t="s">
        <v>892</v>
      </c>
      <c r="E88" s="33"/>
      <c r="F88" s="33" t="s">
        <v>891</v>
      </c>
      <c r="G88" s="33"/>
      <c r="H88" s="33" t="s">
        <v>889</v>
      </c>
      <c r="I88" s="33">
        <v>55</v>
      </c>
      <c r="J88" s="33" t="s">
        <v>890</v>
      </c>
      <c r="K88" s="33">
        <v>108</v>
      </c>
      <c r="L88" s="33"/>
      <c r="M88" s="33"/>
    </row>
    <row r="89" spans="1:13" ht="110.25" customHeight="1" x14ac:dyDescent="0.25">
      <c r="A89" s="69" t="s">
        <v>1325</v>
      </c>
      <c r="B89" s="68" t="s">
        <v>609</v>
      </c>
      <c r="C89" s="33"/>
      <c r="D89" s="33" t="s">
        <v>894</v>
      </c>
      <c r="E89" s="33"/>
      <c r="F89" s="33" t="s">
        <v>893</v>
      </c>
      <c r="G89" s="33"/>
      <c r="H89" s="33">
        <v>59</v>
      </c>
      <c r="I89" s="33"/>
      <c r="J89" s="33">
        <v>250</v>
      </c>
      <c r="K89" s="33"/>
      <c r="L89" s="33"/>
      <c r="M89" s="33"/>
    </row>
    <row r="90" spans="1:13" ht="110.25" customHeight="1" x14ac:dyDescent="0.25">
      <c r="A90" s="69" t="s">
        <v>1326</v>
      </c>
      <c r="B90" s="68" t="s">
        <v>610</v>
      </c>
      <c r="C90" s="33"/>
      <c r="D90" s="33">
        <v>10</v>
      </c>
      <c r="E90" s="33"/>
      <c r="F90" s="33" t="s">
        <v>895</v>
      </c>
      <c r="G90" s="33"/>
      <c r="H90" s="33">
        <v>12</v>
      </c>
      <c r="I90" s="33"/>
      <c r="J90" s="33">
        <v>125</v>
      </c>
      <c r="K90" s="33"/>
      <c r="L90" s="33"/>
      <c r="M90" s="33"/>
    </row>
    <row r="91" spans="1:13" ht="110.25" customHeight="1" x14ac:dyDescent="0.25">
      <c r="A91" s="69" t="s">
        <v>1327</v>
      </c>
      <c r="B91" s="68" t="s">
        <v>611</v>
      </c>
      <c r="C91" s="33"/>
      <c r="D91" s="33">
        <v>9</v>
      </c>
      <c r="E91" s="33"/>
      <c r="F91" s="33" t="s">
        <v>896</v>
      </c>
      <c r="G91" s="33"/>
      <c r="H91" s="33">
        <v>72</v>
      </c>
      <c r="I91" s="33"/>
      <c r="J91" s="33">
        <v>40</v>
      </c>
      <c r="K91" s="33"/>
      <c r="L91" s="33"/>
      <c r="M91" s="33"/>
    </row>
    <row r="92" spans="1:13" ht="126" customHeight="1" x14ac:dyDescent="0.25">
      <c r="A92" s="69" t="s">
        <v>1328</v>
      </c>
      <c r="B92" s="68" t="s">
        <v>612</v>
      </c>
      <c r="C92" s="33"/>
      <c r="D92" s="33" t="s">
        <v>742</v>
      </c>
      <c r="E92" s="33"/>
      <c r="F92" s="33" t="s">
        <v>898</v>
      </c>
      <c r="G92" s="33"/>
      <c r="H92" s="33" t="s">
        <v>897</v>
      </c>
      <c r="I92" s="33"/>
      <c r="J92" s="33" t="s">
        <v>825</v>
      </c>
      <c r="K92" s="33"/>
      <c r="L92" s="33"/>
      <c r="M92" s="33"/>
    </row>
    <row r="93" spans="1:13" ht="110.25" customHeight="1" x14ac:dyDescent="0.25">
      <c r="A93" s="69" t="s">
        <v>1329</v>
      </c>
      <c r="B93" s="68" t="s">
        <v>613</v>
      </c>
      <c r="C93" s="33"/>
      <c r="D93" s="33" t="s">
        <v>900</v>
      </c>
      <c r="E93" s="33"/>
      <c r="F93" s="33" t="s">
        <v>899</v>
      </c>
      <c r="G93" s="33"/>
      <c r="H93" s="33">
        <v>79</v>
      </c>
      <c r="I93" s="33"/>
      <c r="J93" s="33">
        <v>80</v>
      </c>
      <c r="K93" s="33"/>
      <c r="L93" s="33"/>
      <c r="M93" s="33"/>
    </row>
    <row r="94" spans="1:13" ht="110.25" customHeight="1" x14ac:dyDescent="0.25">
      <c r="A94" s="69" t="s">
        <v>1330</v>
      </c>
      <c r="B94" s="68" t="s">
        <v>614</v>
      </c>
      <c r="C94" s="33"/>
      <c r="D94" s="33" t="s">
        <v>902</v>
      </c>
      <c r="E94" s="33"/>
      <c r="F94" s="33" t="s">
        <v>901</v>
      </c>
      <c r="G94" s="33"/>
      <c r="H94" s="33">
        <v>340</v>
      </c>
      <c r="I94" s="33"/>
      <c r="J94" s="33">
        <v>125</v>
      </c>
      <c r="K94" s="33"/>
      <c r="L94" s="33"/>
      <c r="M94" s="33"/>
    </row>
    <row r="95" spans="1:13" ht="47.25" customHeight="1" x14ac:dyDescent="0.25">
      <c r="A95" s="69" t="s">
        <v>1331</v>
      </c>
      <c r="B95" s="68" t="s">
        <v>617</v>
      </c>
      <c r="C95" s="189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47.25" customHeight="1" x14ac:dyDescent="0.25">
      <c r="A96" s="69" t="s">
        <v>1332</v>
      </c>
      <c r="B96" s="68" t="s">
        <v>618</v>
      </c>
      <c r="C96" s="189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47.25" customHeight="1" x14ac:dyDescent="0.25">
      <c r="A97" s="69" t="s">
        <v>1333</v>
      </c>
      <c r="B97" s="68" t="s">
        <v>619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63" customHeight="1" x14ac:dyDescent="0.25">
      <c r="A98" s="69" t="s">
        <v>1334</v>
      </c>
      <c r="B98" s="70" t="s">
        <v>620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63" customHeight="1" x14ac:dyDescent="0.25">
      <c r="A99" s="69" t="s">
        <v>1335</v>
      </c>
      <c r="B99" s="70" t="s">
        <v>621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47.25" customHeight="1" x14ac:dyDescent="0.25">
      <c r="A100" s="69" t="s">
        <v>1336</v>
      </c>
      <c r="B100" s="70" t="s">
        <v>622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63" customHeight="1" x14ac:dyDescent="0.25">
      <c r="A101" s="69" t="s">
        <v>1337</v>
      </c>
      <c r="B101" s="70" t="s">
        <v>623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47.25" customHeight="1" x14ac:dyDescent="0.25">
      <c r="A102" s="69" t="s">
        <v>1338</v>
      </c>
      <c r="B102" s="70" t="s">
        <v>624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63" customHeight="1" x14ac:dyDescent="0.25">
      <c r="A103" s="69" t="s">
        <v>1339</v>
      </c>
      <c r="B103" s="70" t="s">
        <v>625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47.25" customHeight="1" x14ac:dyDescent="0.25">
      <c r="A104" s="69" t="s">
        <v>1340</v>
      </c>
      <c r="B104" s="70" t="s">
        <v>626</v>
      </c>
      <c r="C104" s="33" t="s">
        <v>695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7.5" customHeight="1" x14ac:dyDescent="0.25">
      <c r="A105" s="69" t="s">
        <v>1331</v>
      </c>
      <c r="B105" s="68" t="s">
        <v>628</v>
      </c>
      <c r="C105" s="33"/>
      <c r="D105" s="33" t="s">
        <v>904</v>
      </c>
      <c r="E105" s="33"/>
      <c r="F105" s="33" t="s">
        <v>905</v>
      </c>
      <c r="G105" s="33"/>
      <c r="H105" s="33" t="s">
        <v>903</v>
      </c>
      <c r="I105" s="33"/>
      <c r="J105" s="33" t="s">
        <v>883</v>
      </c>
      <c r="K105" s="33"/>
      <c r="L105" s="33">
        <v>2017</v>
      </c>
      <c r="M105" s="33"/>
    </row>
    <row r="106" spans="1:13" ht="157.5" customHeight="1" x14ac:dyDescent="0.25">
      <c r="A106" s="69" t="s">
        <v>1332</v>
      </c>
      <c r="B106" s="68" t="s">
        <v>629</v>
      </c>
      <c r="C106" s="33"/>
      <c r="D106" s="33" t="s">
        <v>908</v>
      </c>
      <c r="E106" s="33"/>
      <c r="F106" s="33" t="s">
        <v>909</v>
      </c>
      <c r="G106" s="33"/>
      <c r="H106" s="33" t="s">
        <v>906</v>
      </c>
      <c r="I106" s="33"/>
      <c r="J106" s="33" t="s">
        <v>907</v>
      </c>
      <c r="K106" s="33"/>
      <c r="L106" s="33">
        <v>2017</v>
      </c>
      <c r="M106" s="33"/>
    </row>
    <row r="107" spans="1:13" ht="157.5" customHeight="1" x14ac:dyDescent="0.25">
      <c r="A107" s="69" t="s">
        <v>1333</v>
      </c>
      <c r="B107" s="68" t="s">
        <v>630</v>
      </c>
      <c r="C107" s="33"/>
      <c r="D107" s="33"/>
      <c r="E107" s="33"/>
      <c r="F107" s="33"/>
      <c r="G107" s="33"/>
      <c r="H107" s="33" t="s">
        <v>910</v>
      </c>
      <c r="I107" s="33"/>
      <c r="J107" s="33" t="s">
        <v>911</v>
      </c>
      <c r="K107" s="33"/>
      <c r="L107" s="33">
        <v>2017</v>
      </c>
      <c r="M107" s="33"/>
    </row>
    <row r="108" spans="1:13" ht="157.5" customHeight="1" x14ac:dyDescent="0.25">
      <c r="A108" s="69" t="s">
        <v>1334</v>
      </c>
      <c r="B108" s="68" t="s">
        <v>631</v>
      </c>
      <c r="C108" s="33"/>
      <c r="D108" s="33" t="s">
        <v>913</v>
      </c>
      <c r="E108" s="33"/>
      <c r="F108" s="33" t="s">
        <v>914</v>
      </c>
      <c r="G108" s="33"/>
      <c r="H108" s="33" t="s">
        <v>912</v>
      </c>
      <c r="I108" s="33"/>
      <c r="J108" s="33" t="s">
        <v>907</v>
      </c>
      <c r="K108" s="33"/>
      <c r="L108" s="33">
        <v>2017</v>
      </c>
      <c r="M108" s="33"/>
    </row>
    <row r="109" spans="1:13" ht="141.75" customHeight="1" x14ac:dyDescent="0.25">
      <c r="A109" s="69" t="s">
        <v>1335</v>
      </c>
      <c r="B109" s="68" t="s">
        <v>632</v>
      </c>
      <c r="C109" s="33"/>
      <c r="D109" s="33" t="s">
        <v>916</v>
      </c>
      <c r="E109" s="33"/>
      <c r="F109" s="33" t="s">
        <v>917</v>
      </c>
      <c r="G109" s="33"/>
      <c r="H109" s="33" t="s">
        <v>915</v>
      </c>
      <c r="I109" s="33"/>
      <c r="J109" s="33" t="s">
        <v>756</v>
      </c>
      <c r="K109" s="33"/>
      <c r="L109" s="33">
        <v>2017</v>
      </c>
      <c r="M109" s="33"/>
    </row>
    <row r="110" spans="1:13" ht="157.5" customHeight="1" x14ac:dyDescent="0.25">
      <c r="A110" s="69" t="s">
        <v>1336</v>
      </c>
      <c r="B110" s="68" t="s">
        <v>633</v>
      </c>
      <c r="C110" s="33"/>
      <c r="D110" s="33" t="s">
        <v>920</v>
      </c>
      <c r="E110" s="33"/>
      <c r="F110" s="33" t="s">
        <v>921</v>
      </c>
      <c r="G110" s="33"/>
      <c r="H110" s="33" t="s">
        <v>918</v>
      </c>
      <c r="I110" s="33"/>
      <c r="J110" s="33" t="s">
        <v>919</v>
      </c>
      <c r="K110" s="33"/>
      <c r="L110" s="33">
        <v>2017</v>
      </c>
      <c r="M110" s="33"/>
    </row>
    <row r="111" spans="1:13" ht="141.75" customHeight="1" x14ac:dyDescent="0.25">
      <c r="A111" s="69" t="s">
        <v>1337</v>
      </c>
      <c r="B111" s="68" t="s">
        <v>634</v>
      </c>
      <c r="C111" s="33"/>
      <c r="D111" s="33" t="s">
        <v>924</v>
      </c>
      <c r="E111" s="33"/>
      <c r="F111" s="33" t="s">
        <v>925</v>
      </c>
      <c r="G111" s="33"/>
      <c r="H111" s="33" t="s">
        <v>922</v>
      </c>
      <c r="I111" s="33"/>
      <c r="J111" s="33" t="s">
        <v>923</v>
      </c>
      <c r="K111" s="33"/>
      <c r="L111" s="33">
        <v>2017</v>
      </c>
      <c r="M111" s="33"/>
    </row>
    <row r="112" spans="1:13" ht="157.5" customHeight="1" x14ac:dyDescent="0.25">
      <c r="A112" s="69" t="s">
        <v>1338</v>
      </c>
      <c r="B112" s="68" t="s">
        <v>635</v>
      </c>
      <c r="C112" s="33"/>
      <c r="D112" s="33" t="s">
        <v>927</v>
      </c>
      <c r="E112" s="33"/>
      <c r="F112" s="33" t="s">
        <v>928</v>
      </c>
      <c r="G112" s="33"/>
      <c r="H112" s="33" t="s">
        <v>926</v>
      </c>
      <c r="I112" s="33"/>
      <c r="J112" s="33" t="s">
        <v>835</v>
      </c>
      <c r="K112" s="33"/>
      <c r="L112" s="33">
        <v>2017</v>
      </c>
      <c r="M112" s="33"/>
    </row>
    <row r="113" spans="1:13" ht="157.5" customHeight="1" x14ac:dyDescent="0.25">
      <c r="A113" s="69" t="s">
        <v>1339</v>
      </c>
      <c r="B113" s="68" t="s">
        <v>636</v>
      </c>
      <c r="C113" s="33"/>
      <c r="D113" s="33"/>
      <c r="E113" s="33"/>
      <c r="F113" s="33"/>
      <c r="G113" s="33"/>
      <c r="H113" s="33" t="s">
        <v>926</v>
      </c>
      <c r="I113" s="33"/>
      <c r="J113" s="33" t="s">
        <v>835</v>
      </c>
      <c r="K113" s="33"/>
      <c r="L113" s="33">
        <v>2017</v>
      </c>
      <c r="M113" s="33"/>
    </row>
    <row r="114" spans="1:13" ht="141.75" customHeight="1" x14ac:dyDescent="0.25">
      <c r="A114" s="69" t="s">
        <v>1340</v>
      </c>
      <c r="B114" s="68" t="s">
        <v>637</v>
      </c>
      <c r="C114" s="33"/>
      <c r="D114" s="33" t="s">
        <v>929</v>
      </c>
      <c r="E114" s="33"/>
      <c r="F114" s="33" t="s">
        <v>930</v>
      </c>
      <c r="G114" s="33"/>
      <c r="H114" s="33">
        <v>55</v>
      </c>
      <c r="I114" s="33"/>
      <c r="J114" s="33">
        <v>80</v>
      </c>
      <c r="K114" s="33"/>
      <c r="L114" s="33">
        <v>2017</v>
      </c>
      <c r="M114" s="33"/>
    </row>
    <row r="115" spans="1:13" ht="157.5" customHeight="1" x14ac:dyDescent="0.25">
      <c r="A115" s="69" t="s">
        <v>1341</v>
      </c>
      <c r="B115" s="68" t="s">
        <v>638</v>
      </c>
      <c r="C115" s="33"/>
      <c r="D115" s="33" t="s">
        <v>934</v>
      </c>
      <c r="E115" s="33"/>
      <c r="F115" s="33" t="s">
        <v>933</v>
      </c>
      <c r="G115" s="33"/>
      <c r="H115" s="33" t="s">
        <v>931</v>
      </c>
      <c r="I115" s="33"/>
      <c r="J115" s="33" t="s">
        <v>932</v>
      </c>
      <c r="K115" s="33"/>
      <c r="L115" s="33">
        <v>2017</v>
      </c>
      <c r="M115" s="33"/>
    </row>
    <row r="116" spans="1:13" ht="157.5" customHeight="1" x14ac:dyDescent="0.25">
      <c r="A116" s="69" t="s">
        <v>1342</v>
      </c>
      <c r="B116" s="68" t="s">
        <v>639</v>
      </c>
      <c r="C116" s="33"/>
      <c r="D116" s="33" t="s">
        <v>935</v>
      </c>
      <c r="E116" s="33"/>
      <c r="F116" s="33" t="s">
        <v>936</v>
      </c>
      <c r="G116" s="33"/>
      <c r="H116" s="33" t="s">
        <v>937</v>
      </c>
      <c r="I116" s="33"/>
      <c r="J116" s="33" t="s">
        <v>938</v>
      </c>
      <c r="K116" s="33"/>
      <c r="L116" s="33">
        <v>2017</v>
      </c>
      <c r="M116" s="33"/>
    </row>
    <row r="117" spans="1:13" ht="141.75" customHeight="1" x14ac:dyDescent="0.25">
      <c r="A117" s="69" t="s">
        <v>1343</v>
      </c>
      <c r="B117" s="68" t="s">
        <v>640</v>
      </c>
      <c r="C117" s="33"/>
      <c r="D117" s="33" t="s">
        <v>941</v>
      </c>
      <c r="E117" s="33"/>
      <c r="F117" s="33" t="s">
        <v>942</v>
      </c>
      <c r="G117" s="33"/>
      <c r="H117" s="33" t="s">
        <v>939</v>
      </c>
      <c r="I117" s="33"/>
      <c r="J117" s="33" t="s">
        <v>940</v>
      </c>
      <c r="K117" s="33"/>
      <c r="L117" s="33">
        <v>2017</v>
      </c>
      <c r="M117" s="33"/>
    </row>
    <row r="118" spans="1:13" ht="157.5" customHeight="1" x14ac:dyDescent="0.25">
      <c r="A118" s="69" t="s">
        <v>1344</v>
      </c>
      <c r="B118" s="68" t="s">
        <v>641</v>
      </c>
      <c r="C118" s="33"/>
      <c r="D118" s="33" t="s">
        <v>945</v>
      </c>
      <c r="E118" s="33"/>
      <c r="F118" s="33" t="s">
        <v>946</v>
      </c>
      <c r="G118" s="33"/>
      <c r="H118" s="33" t="s">
        <v>943</v>
      </c>
      <c r="I118" s="33"/>
      <c r="J118" s="33" t="s">
        <v>944</v>
      </c>
      <c r="K118" s="33"/>
      <c r="L118" s="33">
        <v>2017</v>
      </c>
      <c r="M118" s="33"/>
    </row>
    <row r="119" spans="1:13" ht="157.5" customHeight="1" x14ac:dyDescent="0.25">
      <c r="A119" s="69" t="s">
        <v>1345</v>
      </c>
      <c r="B119" s="68" t="s">
        <v>642</v>
      </c>
      <c r="C119" s="33"/>
      <c r="D119" s="33"/>
      <c r="E119" s="33"/>
      <c r="F119" s="33"/>
      <c r="G119" s="33"/>
      <c r="H119" s="33" t="s">
        <v>947</v>
      </c>
      <c r="I119" s="33"/>
      <c r="J119" s="33" t="s">
        <v>948</v>
      </c>
      <c r="K119" s="33"/>
      <c r="L119" s="33">
        <v>2017</v>
      </c>
      <c r="M119" s="33"/>
    </row>
    <row r="120" spans="1:13" ht="157.5" customHeight="1" x14ac:dyDescent="0.25">
      <c r="A120" s="69" t="s">
        <v>1346</v>
      </c>
      <c r="B120" s="68" t="s">
        <v>643</v>
      </c>
      <c r="C120" s="33"/>
      <c r="D120" s="33" t="s">
        <v>950</v>
      </c>
      <c r="E120" s="33"/>
      <c r="F120" s="33" t="s">
        <v>951</v>
      </c>
      <c r="G120" s="33"/>
      <c r="H120" s="33" t="s">
        <v>949</v>
      </c>
      <c r="I120" s="33"/>
      <c r="J120" s="33" t="s">
        <v>953</v>
      </c>
      <c r="K120" s="33"/>
      <c r="L120" s="33">
        <v>2017</v>
      </c>
      <c r="M120" s="33"/>
    </row>
    <row r="121" spans="1:13" ht="141.75" customHeight="1" x14ac:dyDescent="0.25">
      <c r="A121" s="69" t="s">
        <v>1347</v>
      </c>
      <c r="B121" s="68" t="s">
        <v>644</v>
      </c>
      <c r="C121" s="33"/>
      <c r="D121" s="33" t="s">
        <v>955</v>
      </c>
      <c r="E121" s="33"/>
      <c r="F121" s="33" t="s">
        <v>763</v>
      </c>
      <c r="G121" s="33"/>
      <c r="H121" s="33" t="s">
        <v>952</v>
      </c>
      <c r="I121" s="33"/>
      <c r="J121" s="33" t="s">
        <v>954</v>
      </c>
      <c r="K121" s="33"/>
      <c r="L121" s="33">
        <v>2017</v>
      </c>
      <c r="M121" s="33"/>
    </row>
    <row r="122" spans="1:13" ht="141.75" customHeight="1" x14ac:dyDescent="0.25">
      <c r="A122" s="69" t="s">
        <v>1348</v>
      </c>
      <c r="B122" s="68" t="s">
        <v>645</v>
      </c>
      <c r="C122" s="34"/>
      <c r="D122" s="33" t="s">
        <v>956</v>
      </c>
      <c r="E122" s="33"/>
      <c r="F122" s="33" t="s">
        <v>913</v>
      </c>
      <c r="G122" s="33"/>
      <c r="H122" s="33">
        <v>9</v>
      </c>
      <c r="I122" s="33"/>
      <c r="J122" s="33">
        <v>250</v>
      </c>
      <c r="K122" s="33"/>
      <c r="L122" s="33">
        <v>2017</v>
      </c>
      <c r="M122" s="33"/>
    </row>
    <row r="123" spans="1:13" ht="157.5" customHeight="1" x14ac:dyDescent="0.25">
      <c r="A123" s="69" t="s">
        <v>1349</v>
      </c>
      <c r="B123" s="68" t="s">
        <v>646</v>
      </c>
      <c r="C123" s="34"/>
      <c r="D123" s="33" t="s">
        <v>957</v>
      </c>
      <c r="E123" s="33"/>
      <c r="F123" s="33" t="s">
        <v>958</v>
      </c>
      <c r="G123" s="33"/>
      <c r="H123" s="33" t="s">
        <v>959</v>
      </c>
      <c r="I123" s="33"/>
      <c r="J123" s="33" t="s">
        <v>923</v>
      </c>
      <c r="K123" s="33"/>
      <c r="L123" s="33">
        <v>2017</v>
      </c>
      <c r="M123" s="33"/>
    </row>
    <row r="124" spans="1:13" ht="157.5" customHeight="1" x14ac:dyDescent="0.25">
      <c r="A124" s="69" t="s">
        <v>1350</v>
      </c>
      <c r="B124" s="68" t="s">
        <v>647</v>
      </c>
      <c r="C124" s="34"/>
      <c r="D124" s="33" t="s">
        <v>960</v>
      </c>
      <c r="E124" s="33"/>
      <c r="F124" s="33" t="s">
        <v>961</v>
      </c>
      <c r="G124" s="33"/>
      <c r="H124" s="33">
        <v>146</v>
      </c>
      <c r="I124" s="33"/>
      <c r="J124" s="33">
        <v>300</v>
      </c>
      <c r="K124" s="33"/>
      <c r="L124" s="33">
        <v>2017</v>
      </c>
      <c r="M124" s="33"/>
    </row>
    <row r="125" spans="1:13" ht="157.5" customHeight="1" x14ac:dyDescent="0.25">
      <c r="A125" s="69" t="s">
        <v>1351</v>
      </c>
      <c r="B125" s="68" t="s">
        <v>648</v>
      </c>
      <c r="C125" s="34"/>
      <c r="D125" s="33" t="s">
        <v>964</v>
      </c>
      <c r="E125" s="33"/>
      <c r="F125" s="33" t="s">
        <v>965</v>
      </c>
      <c r="G125" s="33"/>
      <c r="H125" s="33" t="s">
        <v>962</v>
      </c>
      <c r="I125" s="33"/>
      <c r="J125" s="33" t="s">
        <v>963</v>
      </c>
      <c r="K125" s="33"/>
      <c r="L125" s="33">
        <v>2017</v>
      </c>
      <c r="M125" s="33"/>
    </row>
    <row r="126" spans="1:13" ht="141.75" customHeight="1" x14ac:dyDescent="0.25">
      <c r="A126" s="69" t="s">
        <v>1352</v>
      </c>
      <c r="B126" s="68" t="s">
        <v>649</v>
      </c>
      <c r="C126" s="34"/>
      <c r="D126" s="33" t="s">
        <v>966</v>
      </c>
      <c r="E126" s="33"/>
      <c r="F126" s="33" t="s">
        <v>742</v>
      </c>
      <c r="G126" s="33"/>
      <c r="H126" s="33">
        <v>4</v>
      </c>
      <c r="I126" s="33"/>
      <c r="J126" s="33">
        <v>125</v>
      </c>
      <c r="K126" s="33"/>
      <c r="L126" s="33">
        <v>2017</v>
      </c>
      <c r="M126" s="33"/>
    </row>
    <row r="127" spans="1:13" ht="157.5" customHeight="1" x14ac:dyDescent="0.25">
      <c r="A127" s="69" t="s">
        <v>1353</v>
      </c>
      <c r="B127" s="68" t="s">
        <v>650</v>
      </c>
      <c r="C127" s="34"/>
      <c r="D127" s="33" t="s">
        <v>967</v>
      </c>
      <c r="E127" s="33"/>
      <c r="F127" s="33" t="s">
        <v>968</v>
      </c>
      <c r="G127" s="33"/>
      <c r="H127" s="33">
        <v>118</v>
      </c>
      <c r="I127" s="33"/>
      <c r="J127" s="33">
        <v>125</v>
      </c>
      <c r="K127" s="33"/>
      <c r="L127" s="33">
        <v>2017</v>
      </c>
      <c r="M127" s="33"/>
    </row>
    <row r="128" spans="1:13" ht="157.5" customHeight="1" x14ac:dyDescent="0.25">
      <c r="A128" s="69" t="s">
        <v>1354</v>
      </c>
      <c r="B128" s="68" t="s">
        <v>651</v>
      </c>
      <c r="C128" s="34"/>
      <c r="D128" s="33" t="s">
        <v>969</v>
      </c>
      <c r="E128" s="33"/>
      <c r="F128" s="33" t="s">
        <v>970</v>
      </c>
      <c r="G128" s="33"/>
      <c r="H128" s="33">
        <v>36</v>
      </c>
      <c r="I128" s="33"/>
      <c r="J128" s="33">
        <v>200</v>
      </c>
      <c r="K128" s="33"/>
      <c r="L128" s="33">
        <v>2017</v>
      </c>
      <c r="M128" s="33"/>
    </row>
    <row r="129" spans="1:13" ht="157.5" customHeight="1" x14ac:dyDescent="0.25">
      <c r="A129" s="69" t="s">
        <v>1355</v>
      </c>
      <c r="B129" s="68" t="s">
        <v>652</v>
      </c>
      <c r="C129" s="34"/>
      <c r="D129" s="33" t="s">
        <v>971</v>
      </c>
      <c r="E129" s="33"/>
      <c r="F129" s="33" t="s">
        <v>972</v>
      </c>
      <c r="G129" s="33"/>
      <c r="H129" s="33">
        <v>2</v>
      </c>
      <c r="I129" s="33"/>
      <c r="J129" s="33">
        <v>200</v>
      </c>
      <c r="K129" s="33"/>
      <c r="L129" s="33">
        <v>2017</v>
      </c>
      <c r="M129" s="33"/>
    </row>
    <row r="130" spans="1:13" ht="157.5" customHeight="1" x14ac:dyDescent="0.25">
      <c r="A130" s="69" t="s">
        <v>1356</v>
      </c>
      <c r="B130" s="68" t="s">
        <v>653</v>
      </c>
      <c r="C130" s="34"/>
      <c r="D130" s="33" t="s">
        <v>973</v>
      </c>
      <c r="E130" s="33"/>
      <c r="F130" s="33" t="s">
        <v>974</v>
      </c>
      <c r="G130" s="33"/>
      <c r="H130" s="33">
        <v>12</v>
      </c>
      <c r="I130" s="33"/>
      <c r="J130" s="33">
        <v>250</v>
      </c>
      <c r="K130" s="33"/>
      <c r="L130" s="33">
        <v>2017</v>
      </c>
      <c r="M130" s="33"/>
    </row>
    <row r="131" spans="1:13" ht="157.5" customHeight="1" x14ac:dyDescent="0.25">
      <c r="A131" s="69" t="s">
        <v>1357</v>
      </c>
      <c r="B131" s="68" t="s">
        <v>654</v>
      </c>
      <c r="C131" s="34"/>
      <c r="D131" s="33" t="s">
        <v>976</v>
      </c>
      <c r="E131" s="33"/>
      <c r="F131" s="33" t="s">
        <v>977</v>
      </c>
      <c r="G131" s="33"/>
      <c r="H131" s="33" t="s">
        <v>975</v>
      </c>
      <c r="I131" s="33"/>
      <c r="J131" s="33" t="s">
        <v>953</v>
      </c>
      <c r="K131" s="33"/>
      <c r="L131" s="33">
        <v>2017</v>
      </c>
      <c r="M131" s="33"/>
    </row>
    <row r="132" spans="1:13" ht="157.5" customHeight="1" x14ac:dyDescent="0.25">
      <c r="A132" s="69" t="s">
        <v>1358</v>
      </c>
      <c r="B132" s="68" t="s">
        <v>655</v>
      </c>
      <c r="C132" s="34"/>
      <c r="D132" s="33" t="s">
        <v>979</v>
      </c>
      <c r="E132" s="33"/>
      <c r="F132" s="33"/>
      <c r="G132" s="33"/>
      <c r="H132" s="33" t="s">
        <v>978</v>
      </c>
      <c r="I132" s="33"/>
      <c r="J132" s="33" t="s">
        <v>953</v>
      </c>
      <c r="K132" s="33"/>
      <c r="L132" s="33">
        <v>2017</v>
      </c>
      <c r="M132" s="33"/>
    </row>
    <row r="133" spans="1:13" ht="141.75" customHeight="1" x14ac:dyDescent="0.25">
      <c r="A133" s="69" t="s">
        <v>1359</v>
      </c>
      <c r="B133" s="68" t="s">
        <v>656</v>
      </c>
      <c r="C133" s="34"/>
      <c r="D133" s="33" t="s">
        <v>980</v>
      </c>
      <c r="E133" s="33"/>
      <c r="F133" s="33" t="s">
        <v>981</v>
      </c>
      <c r="G133" s="33"/>
      <c r="H133" s="33">
        <v>80</v>
      </c>
      <c r="I133" s="33"/>
      <c r="J133" s="33">
        <v>200</v>
      </c>
      <c r="K133" s="33"/>
      <c r="L133" s="33">
        <v>2017</v>
      </c>
      <c r="M133" s="33"/>
    </row>
    <row r="134" spans="1:13" ht="141.75" customHeight="1" x14ac:dyDescent="0.25">
      <c r="A134" s="69" t="s">
        <v>1360</v>
      </c>
      <c r="B134" s="68" t="s">
        <v>657</v>
      </c>
      <c r="C134" s="34"/>
      <c r="D134" s="33" t="s">
        <v>984</v>
      </c>
      <c r="E134" s="33"/>
      <c r="F134" s="33"/>
      <c r="G134" s="33"/>
      <c r="H134" s="33" t="s">
        <v>982</v>
      </c>
      <c r="I134" s="33"/>
      <c r="J134" s="33" t="s">
        <v>983</v>
      </c>
      <c r="K134" s="33"/>
      <c r="L134" s="33">
        <v>2017</v>
      </c>
      <c r="M134" s="33"/>
    </row>
    <row r="135" spans="1:13" ht="157.5" customHeight="1" x14ac:dyDescent="0.25">
      <c r="A135" s="69" t="s">
        <v>1361</v>
      </c>
      <c r="B135" s="68" t="s">
        <v>658</v>
      </c>
      <c r="C135" s="34"/>
      <c r="D135" s="33"/>
      <c r="E135" s="33"/>
      <c r="F135" s="33"/>
      <c r="G135" s="33"/>
      <c r="H135" s="33" t="s">
        <v>985</v>
      </c>
      <c r="I135" s="33"/>
      <c r="J135" s="33" t="s">
        <v>986</v>
      </c>
      <c r="K135" s="33"/>
      <c r="L135" s="33">
        <v>2017</v>
      </c>
      <c r="M135" s="33"/>
    </row>
    <row r="136" spans="1:13" ht="157.5" customHeight="1" x14ac:dyDescent="0.25">
      <c r="A136" s="69" t="s">
        <v>1362</v>
      </c>
      <c r="B136" s="68" t="s">
        <v>659</v>
      </c>
      <c r="C136" s="34"/>
      <c r="D136" s="33"/>
      <c r="E136" s="33"/>
      <c r="F136" s="33"/>
      <c r="G136" s="33"/>
      <c r="H136" s="33" t="s">
        <v>987</v>
      </c>
      <c r="I136" s="33"/>
      <c r="J136" s="33" t="s">
        <v>986</v>
      </c>
      <c r="K136" s="33"/>
      <c r="L136" s="33">
        <v>2017</v>
      </c>
      <c r="M136" s="33"/>
    </row>
    <row r="137" spans="1:13" ht="157.5" customHeight="1" x14ac:dyDescent="0.25">
      <c r="A137" s="69" t="s">
        <v>1363</v>
      </c>
      <c r="B137" s="68" t="s">
        <v>660</v>
      </c>
      <c r="C137" s="34"/>
      <c r="D137" s="33" t="s">
        <v>989</v>
      </c>
      <c r="E137" s="33"/>
      <c r="F137" s="33" t="s">
        <v>990</v>
      </c>
      <c r="G137" s="33"/>
      <c r="H137" s="33" t="s">
        <v>988</v>
      </c>
      <c r="I137" s="33"/>
      <c r="J137" s="33" t="s">
        <v>923</v>
      </c>
      <c r="K137" s="33"/>
      <c r="L137" s="33">
        <v>2017</v>
      </c>
      <c r="M137" s="33"/>
    </row>
    <row r="138" spans="1:13" ht="157.5" customHeight="1" x14ac:dyDescent="0.25">
      <c r="A138" s="69" t="s">
        <v>1364</v>
      </c>
      <c r="B138" s="68" t="s">
        <v>661</v>
      </c>
      <c r="C138" s="34"/>
      <c r="D138" s="33" t="s">
        <v>913</v>
      </c>
      <c r="E138" s="33"/>
      <c r="F138" s="33" t="s">
        <v>991</v>
      </c>
      <c r="G138" s="33"/>
      <c r="H138" s="33">
        <v>30</v>
      </c>
      <c r="I138" s="33"/>
      <c r="J138" s="33">
        <v>350</v>
      </c>
      <c r="K138" s="33"/>
      <c r="L138" s="33">
        <v>2017</v>
      </c>
      <c r="M138" s="33"/>
    </row>
    <row r="139" spans="1:13" ht="157.5" customHeight="1" x14ac:dyDescent="0.25">
      <c r="A139" s="69" t="s">
        <v>1365</v>
      </c>
      <c r="B139" s="68" t="s">
        <v>662</v>
      </c>
      <c r="C139" s="34"/>
      <c r="D139" s="33" t="s">
        <v>994</v>
      </c>
      <c r="E139" s="33"/>
      <c r="F139" s="33" t="s">
        <v>995</v>
      </c>
      <c r="G139" s="33"/>
      <c r="H139" s="33" t="s">
        <v>992</v>
      </c>
      <c r="I139" s="33"/>
      <c r="J139" s="33" t="s">
        <v>993</v>
      </c>
      <c r="K139" s="33"/>
      <c r="L139" s="33">
        <v>2017</v>
      </c>
      <c r="M139" s="33"/>
    </row>
    <row r="140" spans="1:13" ht="157.5" customHeight="1" x14ac:dyDescent="0.25">
      <c r="A140" s="69" t="s">
        <v>1366</v>
      </c>
      <c r="B140" s="68" t="s">
        <v>663</v>
      </c>
      <c r="C140" s="34"/>
      <c r="D140" s="33" t="s">
        <v>998</v>
      </c>
      <c r="E140" s="33"/>
      <c r="F140" s="33" t="s">
        <v>999</v>
      </c>
      <c r="G140" s="33"/>
      <c r="H140" s="33" t="s">
        <v>996</v>
      </c>
      <c r="I140" s="33"/>
      <c r="J140" s="33" t="s">
        <v>997</v>
      </c>
      <c r="K140" s="33"/>
      <c r="L140" s="33">
        <v>2017</v>
      </c>
      <c r="M140" s="33"/>
    </row>
    <row r="141" spans="1:13" ht="173.25" customHeight="1" x14ac:dyDescent="0.25">
      <c r="A141" s="69" t="s">
        <v>1367</v>
      </c>
      <c r="B141" s="68" t="s">
        <v>664</v>
      </c>
      <c r="C141" s="33"/>
      <c r="D141" s="33" t="s">
        <v>1001</v>
      </c>
      <c r="E141" s="33"/>
      <c r="F141" s="33" t="s">
        <v>1000</v>
      </c>
      <c r="G141" s="33"/>
      <c r="H141" s="33" t="s">
        <v>1002</v>
      </c>
      <c r="I141" s="33"/>
      <c r="J141" s="33" t="s">
        <v>890</v>
      </c>
      <c r="K141" s="33"/>
      <c r="L141" s="33">
        <v>2017</v>
      </c>
      <c r="M141" s="33"/>
    </row>
    <row r="142" spans="1:13" ht="157.5" customHeight="1" x14ac:dyDescent="0.25">
      <c r="A142" s="69" t="s">
        <v>1368</v>
      </c>
      <c r="B142" s="68" t="s">
        <v>665</v>
      </c>
      <c r="C142" s="33"/>
      <c r="D142" s="33"/>
      <c r="E142" s="33"/>
      <c r="F142" s="33"/>
      <c r="G142" s="33"/>
      <c r="H142" s="33" t="s">
        <v>1003</v>
      </c>
      <c r="I142" s="33"/>
      <c r="J142" s="33" t="s">
        <v>711</v>
      </c>
      <c r="K142" s="33"/>
      <c r="L142" s="33">
        <v>2017</v>
      </c>
      <c r="M142" s="33"/>
    </row>
    <row r="143" spans="1:13" ht="141.75" customHeight="1" x14ac:dyDescent="0.25">
      <c r="A143" s="69" t="s">
        <v>1369</v>
      </c>
      <c r="B143" s="68" t="s">
        <v>666</v>
      </c>
      <c r="C143" s="33"/>
      <c r="D143" s="33" t="s">
        <v>1005</v>
      </c>
      <c r="E143" s="33"/>
      <c r="F143" s="33" t="s">
        <v>1006</v>
      </c>
      <c r="G143" s="33"/>
      <c r="H143" s="33" t="s">
        <v>1004</v>
      </c>
      <c r="I143" s="33"/>
      <c r="J143" s="33" t="s">
        <v>769</v>
      </c>
      <c r="K143" s="33"/>
      <c r="L143" s="33">
        <v>2017</v>
      </c>
      <c r="M143" s="33"/>
    </row>
    <row r="144" spans="1:13" ht="157.5" customHeight="1" x14ac:dyDescent="0.25">
      <c r="A144" s="69" t="s">
        <v>1370</v>
      </c>
      <c r="B144" s="68" t="s">
        <v>667</v>
      </c>
      <c r="C144" s="33"/>
      <c r="D144" s="33" t="s">
        <v>1009</v>
      </c>
      <c r="E144" s="33"/>
      <c r="F144" s="33" t="s">
        <v>1010</v>
      </c>
      <c r="G144" s="33"/>
      <c r="H144" s="33" t="s">
        <v>1007</v>
      </c>
      <c r="I144" s="33"/>
      <c r="J144" s="33" t="s">
        <v>1008</v>
      </c>
      <c r="K144" s="33"/>
      <c r="L144" s="33">
        <v>2017</v>
      </c>
      <c r="M144" s="33"/>
    </row>
    <row r="145" spans="1:13" ht="157.5" customHeight="1" x14ac:dyDescent="0.25">
      <c r="A145" s="69" t="s">
        <v>1371</v>
      </c>
      <c r="B145" s="68" t="s">
        <v>668</v>
      </c>
      <c r="C145" s="33"/>
      <c r="D145" s="33" t="s">
        <v>1011</v>
      </c>
      <c r="E145" s="33"/>
      <c r="F145" s="33" t="s">
        <v>1012</v>
      </c>
      <c r="G145" s="33"/>
      <c r="H145" s="33">
        <v>34</v>
      </c>
      <c r="I145" s="33"/>
      <c r="J145" s="33">
        <v>250</v>
      </c>
      <c r="K145" s="33"/>
      <c r="L145" s="33">
        <v>2017</v>
      </c>
      <c r="M145" s="33"/>
    </row>
    <row r="146" spans="1:13" ht="141.75" customHeight="1" x14ac:dyDescent="0.25">
      <c r="A146" s="69" t="s">
        <v>1372</v>
      </c>
      <c r="B146" s="68" t="s">
        <v>669</v>
      </c>
      <c r="C146" s="33"/>
      <c r="D146" s="33" t="s">
        <v>1014</v>
      </c>
      <c r="E146" s="33"/>
      <c r="F146" s="33" t="s">
        <v>1015</v>
      </c>
      <c r="G146" s="33"/>
      <c r="H146" s="33" t="s">
        <v>1013</v>
      </c>
      <c r="I146" s="33"/>
      <c r="J146" s="33" t="s">
        <v>713</v>
      </c>
      <c r="K146" s="33"/>
      <c r="L146" s="33">
        <v>2017</v>
      </c>
      <c r="M146" s="33"/>
    </row>
    <row r="147" spans="1:13" ht="157.5" customHeight="1" x14ac:dyDescent="0.25">
      <c r="A147" s="69" t="s">
        <v>1373</v>
      </c>
      <c r="B147" s="68" t="s">
        <v>670</v>
      </c>
      <c r="C147" s="33"/>
      <c r="D147" s="33" t="s">
        <v>1018</v>
      </c>
      <c r="E147" s="33"/>
      <c r="F147" s="33" t="s">
        <v>913</v>
      </c>
      <c r="G147" s="33"/>
      <c r="H147" s="33" t="s">
        <v>1016</v>
      </c>
      <c r="I147" s="33"/>
      <c r="J147" s="33" t="s">
        <v>1017</v>
      </c>
      <c r="K147" s="33"/>
      <c r="L147" s="33">
        <v>2017</v>
      </c>
      <c r="M147" s="33"/>
    </row>
    <row r="148" spans="1:13" ht="141.75" customHeight="1" x14ac:dyDescent="0.25">
      <c r="A148" s="69" t="s">
        <v>1374</v>
      </c>
      <c r="B148" s="68" t="s">
        <v>671</v>
      </c>
      <c r="C148" s="33"/>
      <c r="D148" s="33" t="s">
        <v>1021</v>
      </c>
      <c r="E148" s="33"/>
      <c r="F148" s="33" t="s">
        <v>1022</v>
      </c>
      <c r="G148" s="33"/>
      <c r="H148" s="33" t="s">
        <v>1019</v>
      </c>
      <c r="I148" s="33"/>
      <c r="J148" s="33" t="s">
        <v>1020</v>
      </c>
      <c r="K148" s="33"/>
      <c r="L148" s="33">
        <v>2017</v>
      </c>
      <c r="M148" s="33"/>
    </row>
    <row r="149" spans="1:13" ht="141.75" customHeight="1" x14ac:dyDescent="0.25">
      <c r="A149" s="69" t="s">
        <v>1375</v>
      </c>
      <c r="B149" s="68" t="s">
        <v>672</v>
      </c>
      <c r="C149" s="33"/>
      <c r="D149" s="33" t="s">
        <v>1024</v>
      </c>
      <c r="E149" s="33"/>
      <c r="F149" s="33" t="s">
        <v>1025</v>
      </c>
      <c r="G149" s="33"/>
      <c r="H149" s="33" t="s">
        <v>1023</v>
      </c>
      <c r="I149" s="33"/>
      <c r="J149" s="33" t="s">
        <v>883</v>
      </c>
      <c r="K149" s="33"/>
      <c r="L149" s="33">
        <v>2017</v>
      </c>
      <c r="M149" s="33"/>
    </row>
    <row r="150" spans="1:13" ht="157.5" customHeight="1" x14ac:dyDescent="0.25">
      <c r="A150" s="69" t="s">
        <v>1376</v>
      </c>
      <c r="B150" s="68" t="s">
        <v>673</v>
      </c>
      <c r="C150" s="33"/>
      <c r="D150" s="33" t="s">
        <v>1028</v>
      </c>
      <c r="E150" s="33"/>
      <c r="F150" s="33" t="s">
        <v>1029</v>
      </c>
      <c r="G150" s="33"/>
      <c r="H150" s="33" t="s">
        <v>1026</v>
      </c>
      <c r="I150" s="33"/>
      <c r="J150" s="33" t="s">
        <v>1027</v>
      </c>
      <c r="K150" s="33"/>
      <c r="L150" s="33">
        <v>2017</v>
      </c>
      <c r="M150" s="33"/>
    </row>
    <row r="151" spans="1:13" ht="157.5" customHeight="1" x14ac:dyDescent="0.25">
      <c r="A151" s="69" t="s">
        <v>1377</v>
      </c>
      <c r="B151" s="68" t="s">
        <v>674</v>
      </c>
      <c r="C151" s="33" t="s">
        <v>1407</v>
      </c>
      <c r="D151" s="33"/>
      <c r="E151" s="33"/>
      <c r="F151" s="33"/>
      <c r="G151" s="33"/>
      <c r="H151" s="33" t="s">
        <v>1030</v>
      </c>
      <c r="I151" s="33"/>
      <c r="J151" s="33" t="s">
        <v>1031</v>
      </c>
      <c r="K151" s="33"/>
      <c r="L151" s="33">
        <v>2017</v>
      </c>
      <c r="M151" s="33"/>
    </row>
    <row r="152" spans="1:13" ht="157.5" customHeight="1" x14ac:dyDescent="0.25">
      <c r="A152" s="69" t="s">
        <v>1378</v>
      </c>
      <c r="B152" s="68" t="s">
        <v>675</v>
      </c>
      <c r="C152" s="33"/>
      <c r="D152" s="33" t="s">
        <v>1032</v>
      </c>
      <c r="E152" s="33"/>
      <c r="F152" s="33" t="s">
        <v>1033</v>
      </c>
      <c r="G152" s="33"/>
      <c r="H152" s="33">
        <v>37</v>
      </c>
      <c r="I152" s="33"/>
      <c r="J152" s="33">
        <v>150</v>
      </c>
      <c r="K152" s="33"/>
      <c r="L152" s="33">
        <v>2017</v>
      </c>
      <c r="M152" s="33"/>
    </row>
    <row r="153" spans="1:13" ht="141.75" customHeight="1" x14ac:dyDescent="0.25">
      <c r="A153" s="69" t="s">
        <v>1379</v>
      </c>
      <c r="B153" s="68" t="s">
        <v>676</v>
      </c>
      <c r="C153" s="33"/>
      <c r="D153" s="33"/>
      <c r="E153" s="33"/>
      <c r="F153" s="33"/>
      <c r="G153" s="33"/>
      <c r="H153" s="33" t="s">
        <v>1034</v>
      </c>
      <c r="I153" s="33"/>
      <c r="J153" s="33" t="s">
        <v>1035</v>
      </c>
      <c r="K153" s="33"/>
      <c r="L153" s="33">
        <v>2017</v>
      </c>
      <c r="M153" s="33"/>
    </row>
    <row r="154" spans="1:13" ht="157.5" customHeight="1" x14ac:dyDescent="0.25">
      <c r="A154" s="69" t="s">
        <v>1380</v>
      </c>
      <c r="B154" s="68" t="s">
        <v>677</v>
      </c>
      <c r="C154" s="33"/>
      <c r="D154" s="33" t="s">
        <v>1037</v>
      </c>
      <c r="E154" s="33"/>
      <c r="F154" s="33" t="s">
        <v>1038</v>
      </c>
      <c r="G154" s="33"/>
      <c r="H154" s="33" t="s">
        <v>1036</v>
      </c>
      <c r="I154" s="33"/>
      <c r="J154" s="33" t="s">
        <v>1017</v>
      </c>
      <c r="K154" s="33"/>
      <c r="L154" s="33">
        <v>2017</v>
      </c>
      <c r="M154" s="33"/>
    </row>
    <row r="155" spans="1:13" ht="157.5" customHeight="1" x14ac:dyDescent="0.25">
      <c r="A155" s="69" t="s">
        <v>1381</v>
      </c>
      <c r="B155" s="68" t="s">
        <v>678</v>
      </c>
      <c r="C155" s="33"/>
      <c r="D155" s="33" t="s">
        <v>1039</v>
      </c>
      <c r="E155" s="33"/>
      <c r="F155" s="33" t="s">
        <v>1040</v>
      </c>
      <c r="G155" s="33"/>
      <c r="H155" s="33">
        <v>119</v>
      </c>
      <c r="I155" s="33"/>
      <c r="J155" s="33">
        <v>125</v>
      </c>
      <c r="K155" s="33"/>
      <c r="L155" s="33">
        <v>2017</v>
      </c>
      <c r="M155" s="33"/>
    </row>
    <row r="156" spans="1:13" ht="157.5" customHeight="1" x14ac:dyDescent="0.25">
      <c r="A156" s="69" t="s">
        <v>1382</v>
      </c>
      <c r="B156" s="68" t="s">
        <v>679</v>
      </c>
      <c r="C156" s="33"/>
      <c r="D156" s="33" t="s">
        <v>1042</v>
      </c>
      <c r="E156" s="33"/>
      <c r="F156" s="33" t="s">
        <v>1043</v>
      </c>
      <c r="G156" s="33"/>
      <c r="H156" s="33" t="s">
        <v>1041</v>
      </c>
      <c r="I156" s="33"/>
      <c r="J156" s="33" t="s">
        <v>944</v>
      </c>
      <c r="K156" s="33"/>
      <c r="L156" s="33">
        <v>2017</v>
      </c>
      <c r="M156" s="33"/>
    </row>
    <row r="157" spans="1:13" ht="157.5" customHeight="1" x14ac:dyDescent="0.25">
      <c r="A157" s="69" t="s">
        <v>1383</v>
      </c>
      <c r="B157" s="68" t="s">
        <v>680</v>
      </c>
      <c r="C157" s="33"/>
      <c r="D157" s="33" t="s">
        <v>1046</v>
      </c>
      <c r="E157" s="33"/>
      <c r="F157" s="33" t="s">
        <v>1047</v>
      </c>
      <c r="G157" s="33"/>
      <c r="H157" s="33" t="s">
        <v>1044</v>
      </c>
      <c r="I157" s="33"/>
      <c r="J157" s="33" t="s">
        <v>1045</v>
      </c>
      <c r="K157" s="33"/>
      <c r="L157" s="33">
        <v>2017</v>
      </c>
      <c r="M157" s="33"/>
    </row>
    <row r="158" spans="1:13" ht="141.75" customHeight="1" x14ac:dyDescent="0.25">
      <c r="A158" s="69" t="s">
        <v>1384</v>
      </c>
      <c r="B158" s="68" t="s">
        <v>681</v>
      </c>
      <c r="C158" s="33"/>
      <c r="D158" s="33" t="s">
        <v>1048</v>
      </c>
      <c r="E158" s="33"/>
      <c r="F158" s="33" t="s">
        <v>1049</v>
      </c>
      <c r="G158" s="33"/>
      <c r="H158" s="33">
        <v>56</v>
      </c>
      <c r="I158" s="33"/>
      <c r="J158" s="33">
        <v>250</v>
      </c>
      <c r="K158" s="33"/>
      <c r="L158" s="33">
        <v>2017</v>
      </c>
      <c r="M158" s="33"/>
    </row>
    <row r="159" spans="1:13" ht="157.5" customHeight="1" x14ac:dyDescent="0.25">
      <c r="A159" s="69" t="s">
        <v>1385</v>
      </c>
      <c r="B159" s="68" t="s">
        <v>682</v>
      </c>
      <c r="C159" s="33"/>
      <c r="D159" s="33" t="s">
        <v>1052</v>
      </c>
      <c r="E159" s="33"/>
      <c r="F159" s="33" t="s">
        <v>1053</v>
      </c>
      <c r="G159" s="33"/>
      <c r="H159" s="33" t="s">
        <v>1050</v>
      </c>
      <c r="I159" s="33"/>
      <c r="J159" s="33" t="s">
        <v>1051</v>
      </c>
      <c r="K159" s="33"/>
      <c r="L159" s="33">
        <v>2017</v>
      </c>
      <c r="M159" s="33"/>
    </row>
    <row r="160" spans="1:13" ht="157.5" customHeight="1" x14ac:dyDescent="0.25">
      <c r="A160" s="69" t="s">
        <v>1386</v>
      </c>
      <c r="B160" s="68" t="s">
        <v>683</v>
      </c>
      <c r="C160" s="33"/>
      <c r="D160" s="33" t="s">
        <v>1054</v>
      </c>
      <c r="E160" s="33"/>
      <c r="F160" s="33" t="s">
        <v>1055</v>
      </c>
      <c r="G160" s="33"/>
      <c r="H160" s="33">
        <v>195</v>
      </c>
      <c r="I160" s="33"/>
      <c r="J160" s="33">
        <v>80</v>
      </c>
      <c r="K160" s="33"/>
      <c r="L160" s="33">
        <v>2017</v>
      </c>
      <c r="M160" s="33"/>
    </row>
    <row r="161" spans="1:13" ht="157.5" customHeight="1" x14ac:dyDescent="0.25">
      <c r="A161" s="69" t="s">
        <v>1387</v>
      </c>
      <c r="B161" s="68" t="s">
        <v>684</v>
      </c>
      <c r="C161" s="33"/>
      <c r="D161" s="33" t="s">
        <v>1057</v>
      </c>
      <c r="E161" s="33"/>
      <c r="F161" s="33" t="s">
        <v>1058</v>
      </c>
      <c r="G161" s="33"/>
      <c r="H161" s="33" t="s">
        <v>1056</v>
      </c>
      <c r="I161" s="33"/>
      <c r="J161" s="33" t="s">
        <v>944</v>
      </c>
      <c r="K161" s="33"/>
      <c r="L161" s="33">
        <v>2017</v>
      </c>
      <c r="M161" s="33"/>
    </row>
    <row r="162" spans="1:13" ht="141.75" customHeight="1" x14ac:dyDescent="0.25">
      <c r="A162" s="69" t="s">
        <v>1388</v>
      </c>
      <c r="B162" s="68" t="s">
        <v>685</v>
      </c>
      <c r="C162" s="33" t="s">
        <v>696</v>
      </c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78.75" customHeight="1" x14ac:dyDescent="0.25">
      <c r="A163" s="69" t="s">
        <v>1389</v>
      </c>
      <c r="B163" s="68" t="s">
        <v>686</v>
      </c>
      <c r="C163" s="33" t="s">
        <v>697</v>
      </c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41.75" customHeight="1" x14ac:dyDescent="0.25">
      <c r="A164" s="69" t="s">
        <v>1390</v>
      </c>
      <c r="B164" s="68" t="s">
        <v>687</v>
      </c>
      <c r="C164" s="33"/>
      <c r="D164" s="33" t="s">
        <v>1060</v>
      </c>
      <c r="E164" s="33"/>
      <c r="F164" s="33" t="s">
        <v>1061</v>
      </c>
      <c r="G164" s="33"/>
      <c r="H164" s="33" t="s">
        <v>1059</v>
      </c>
      <c r="I164" s="33"/>
      <c r="J164" s="33">
        <v>700</v>
      </c>
      <c r="K164" s="33"/>
      <c r="L164" s="33"/>
      <c r="M164" s="33"/>
    </row>
    <row r="165" spans="1:13" ht="141.75" customHeight="1" x14ac:dyDescent="0.25">
      <c r="A165" s="69" t="s">
        <v>1391</v>
      </c>
      <c r="B165" s="68" t="s">
        <v>688</v>
      </c>
      <c r="C165" s="33"/>
      <c r="D165" s="33" t="s">
        <v>1063</v>
      </c>
      <c r="E165" s="33"/>
      <c r="F165" s="33" t="s">
        <v>1064</v>
      </c>
      <c r="G165" s="33"/>
      <c r="H165" s="33" t="s">
        <v>1062</v>
      </c>
      <c r="I165" s="33"/>
      <c r="J165" s="33">
        <v>700</v>
      </c>
      <c r="K165" s="33"/>
      <c r="L165" s="33"/>
      <c r="M165" s="33"/>
    </row>
    <row r="166" spans="1:13" ht="47.25" customHeight="1" x14ac:dyDescent="0.25">
      <c r="A166" s="69" t="s">
        <v>1405</v>
      </c>
      <c r="B166" s="68" t="s">
        <v>689</v>
      </c>
      <c r="C166" s="68" t="s">
        <v>689</v>
      </c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63" customHeight="1" x14ac:dyDescent="0.25">
      <c r="A167" s="69" t="s">
        <v>1406</v>
      </c>
      <c r="B167" s="68" t="s">
        <v>690</v>
      </c>
      <c r="C167" s="33" t="s">
        <v>698</v>
      </c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70" spans="1:13" s="35" customFormat="1" ht="18.75" x14ac:dyDescent="0.3">
      <c r="B170" s="36"/>
      <c r="C170" s="37"/>
      <c r="D170" s="37"/>
      <c r="E170" s="37"/>
      <c r="F170" s="36"/>
      <c r="G170" s="37"/>
      <c r="H170" s="38"/>
      <c r="I170" s="37"/>
      <c r="J170" s="37"/>
      <c r="K170" s="37"/>
      <c r="L170" s="37"/>
      <c r="M170" s="37"/>
    </row>
    <row r="173" spans="1:13" s="30" customFormat="1" ht="18.75" x14ac:dyDescent="0.25">
      <c r="B173" s="146"/>
      <c r="C173" s="48"/>
      <c r="D173" s="48"/>
      <c r="F173" s="146"/>
      <c r="J173" s="119"/>
      <c r="K173" s="119"/>
    </row>
    <row r="174" spans="1:13" s="30" customFormat="1" ht="18.75" x14ac:dyDescent="0.25">
      <c r="B174" s="146"/>
      <c r="C174" s="48"/>
      <c r="D174" s="48"/>
      <c r="F174" s="146"/>
      <c r="J174" s="119"/>
      <c r="K174" s="119"/>
    </row>
    <row r="175" spans="1:13" s="30" customFormat="1" ht="18.75" x14ac:dyDescent="0.25">
      <c r="B175" s="146"/>
      <c r="C175" s="48"/>
      <c r="D175" s="48"/>
      <c r="F175" s="146"/>
      <c r="J175" s="119"/>
      <c r="K175" s="119"/>
    </row>
    <row r="176" spans="1:13" ht="15.75" customHeight="1" x14ac:dyDescent="0.25"/>
  </sheetData>
  <autoFilter ref="B6:K167"/>
  <mergeCells count="7">
    <mergeCell ref="A3:M3"/>
    <mergeCell ref="D5:E5"/>
    <mergeCell ref="F5:G5"/>
    <mergeCell ref="H5:I5"/>
    <mergeCell ref="J5:K5"/>
    <mergeCell ref="L5:M5"/>
    <mergeCell ref="B5:C5"/>
  </mergeCells>
  <pageMargins left="0.31496062992125984" right="0.31496062992125984" top="0.78740157480314965" bottom="0.35433070866141736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8"/>
  <sheetViews>
    <sheetView view="pageBreakPreview" zoomScale="60" zoomScaleNormal="86" workbookViewId="0">
      <pane ySplit="6" topLeftCell="A18" activePane="bottomLeft" state="frozen"/>
      <selection pane="bottomLeft" activeCell="T182" sqref="T8:T184"/>
    </sheetView>
  </sheetViews>
  <sheetFormatPr defaultRowHeight="15.75" outlineLevelRow="1" x14ac:dyDescent="0.25"/>
  <cols>
    <col min="1" max="1" width="14.7109375" style="45" customWidth="1"/>
    <col min="2" max="2" width="41.85546875" style="2" customWidth="1"/>
    <col min="3" max="3" width="15.5703125" style="13" customWidth="1"/>
    <col min="4" max="4" width="16.5703125" style="13" customWidth="1"/>
    <col min="5" max="5" width="22.28515625" style="13" customWidth="1"/>
    <col min="6" max="6" width="18.5703125" style="13" customWidth="1"/>
    <col min="7" max="7" width="18.5703125" style="1" hidden="1" customWidth="1"/>
    <col min="8" max="8" width="18.5703125" style="1" customWidth="1"/>
    <col min="9" max="10" width="18.5703125" style="13" customWidth="1"/>
    <col min="11" max="11" width="12" style="13" customWidth="1"/>
    <col min="12" max="12" width="21.28515625" style="13" customWidth="1"/>
    <col min="13" max="13" width="22.5703125" style="62" hidden="1" customWidth="1"/>
    <col min="14" max="14" width="22.5703125" style="56" customWidth="1"/>
    <col min="15" max="15" width="16.85546875" style="62" customWidth="1"/>
    <col min="16" max="16" width="16.5703125" style="62" customWidth="1"/>
    <col min="17" max="17" width="16.7109375" style="62" customWidth="1"/>
    <col min="18" max="18" width="14.42578125" style="62" customWidth="1"/>
    <col min="19" max="19" width="15.28515625" style="62" customWidth="1"/>
    <col min="20" max="20" width="14.5703125" style="62" customWidth="1"/>
    <col min="21" max="21" width="11.28515625" style="13" customWidth="1"/>
    <col min="22" max="22" width="12.42578125" style="13" customWidth="1"/>
    <col min="23" max="23" width="15.28515625" style="13" customWidth="1"/>
    <col min="24" max="24" width="11.28515625" style="13" customWidth="1"/>
    <col min="25" max="25" width="32.140625" style="13" customWidth="1"/>
    <col min="26" max="16384" width="9.140625" style="2"/>
  </cols>
  <sheetData>
    <row r="1" spans="1:25" ht="15.75" customHeight="1" x14ac:dyDescent="0.25">
      <c r="B1" s="45"/>
      <c r="C1" s="54"/>
      <c r="D1" s="54"/>
      <c r="E1" s="54"/>
      <c r="F1" s="54"/>
      <c r="G1" s="112"/>
      <c r="H1" s="112"/>
      <c r="I1" s="54"/>
      <c r="J1" s="54"/>
      <c r="K1" s="54"/>
      <c r="L1" s="54"/>
      <c r="M1" s="56"/>
      <c r="O1" s="56"/>
      <c r="P1" s="56"/>
      <c r="Q1" s="56"/>
      <c r="R1" s="56"/>
      <c r="S1" s="56"/>
      <c r="T1" s="56"/>
      <c r="U1" s="54"/>
      <c r="V1" s="54"/>
      <c r="W1" s="54"/>
      <c r="Y1" s="136" t="s">
        <v>153</v>
      </c>
    </row>
    <row r="2" spans="1:25" x14ac:dyDescent="0.25">
      <c r="B2" s="45"/>
      <c r="C2" s="54"/>
      <c r="D2" s="54"/>
      <c r="E2" s="54"/>
      <c r="F2" s="54"/>
      <c r="G2" s="132"/>
      <c r="H2" s="132"/>
      <c r="I2" s="54"/>
      <c r="J2" s="54"/>
      <c r="K2" s="54"/>
      <c r="L2" s="54"/>
      <c r="M2" s="56"/>
      <c r="O2" s="56"/>
      <c r="P2" s="56"/>
      <c r="Q2" s="56"/>
      <c r="R2" s="56"/>
      <c r="S2" s="56"/>
      <c r="T2" s="56"/>
      <c r="U2" s="54"/>
      <c r="V2" s="54"/>
      <c r="W2" s="54"/>
      <c r="X2" s="132"/>
      <c r="Y2" s="132"/>
    </row>
    <row r="3" spans="1:25" ht="20.25" x14ac:dyDescent="0.25">
      <c r="A3" s="298" t="s">
        <v>149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</row>
    <row r="4" spans="1:25" x14ac:dyDescent="0.25">
      <c r="B4" s="46"/>
      <c r="C4" s="55"/>
      <c r="D4" s="55"/>
      <c r="E4" s="55"/>
      <c r="F4" s="55"/>
      <c r="G4" s="112"/>
      <c r="H4" s="112"/>
      <c r="I4" s="55"/>
      <c r="J4" s="55"/>
      <c r="K4" s="55"/>
      <c r="L4" s="55"/>
      <c r="M4" s="56"/>
      <c r="O4" s="56"/>
      <c r="P4" s="56"/>
      <c r="Q4" s="56"/>
      <c r="R4" s="56"/>
      <c r="S4" s="56"/>
      <c r="T4" s="56"/>
      <c r="U4" s="55"/>
      <c r="V4" s="55"/>
      <c r="W4" s="55"/>
      <c r="X4" s="55"/>
      <c r="Y4" s="55"/>
    </row>
    <row r="5" spans="1:25" s="13" customFormat="1" ht="31.5" customHeight="1" x14ac:dyDescent="0.25">
      <c r="A5" s="302" t="s">
        <v>4</v>
      </c>
      <c r="B5" s="301" t="s">
        <v>4</v>
      </c>
      <c r="C5" s="301" t="s">
        <v>519</v>
      </c>
      <c r="D5" s="301"/>
      <c r="E5" s="301"/>
      <c r="F5" s="301"/>
      <c r="G5" s="301"/>
      <c r="H5" s="301"/>
      <c r="I5" s="304" t="s">
        <v>521</v>
      </c>
      <c r="J5" s="304"/>
      <c r="K5" s="304"/>
      <c r="L5" s="304"/>
      <c r="M5" s="304"/>
      <c r="N5" s="305"/>
      <c r="O5" s="299" t="s">
        <v>518</v>
      </c>
      <c r="P5" s="303"/>
      <c r="Q5" s="303"/>
      <c r="R5" s="300"/>
      <c r="S5" s="278" t="s">
        <v>518</v>
      </c>
      <c r="T5" s="278" t="s">
        <v>523</v>
      </c>
      <c r="U5" s="299" t="s">
        <v>15</v>
      </c>
      <c r="V5" s="300"/>
      <c r="W5" s="299" t="s">
        <v>14</v>
      </c>
      <c r="X5" s="300"/>
      <c r="Y5" s="278" t="s">
        <v>21</v>
      </c>
    </row>
    <row r="6" spans="1:25" s="13" customFormat="1" ht="78.75" x14ac:dyDescent="0.25">
      <c r="A6" s="302"/>
      <c r="B6" s="301"/>
      <c r="C6" s="52" t="s">
        <v>11</v>
      </c>
      <c r="D6" s="52" t="s">
        <v>9</v>
      </c>
      <c r="E6" s="52" t="s">
        <v>22</v>
      </c>
      <c r="F6" s="52" t="s">
        <v>10</v>
      </c>
      <c r="G6" s="113" t="s">
        <v>1141</v>
      </c>
      <c r="H6" s="113" t="s">
        <v>520</v>
      </c>
      <c r="I6" s="52" t="s">
        <v>17</v>
      </c>
      <c r="J6" s="52" t="s">
        <v>18</v>
      </c>
      <c r="K6" s="52" t="s">
        <v>19</v>
      </c>
      <c r="L6" s="52" t="s">
        <v>20</v>
      </c>
      <c r="M6" s="83" t="s">
        <v>1142</v>
      </c>
      <c r="N6" s="83" t="s">
        <v>522</v>
      </c>
      <c r="O6" s="63" t="s">
        <v>526</v>
      </c>
      <c r="P6" s="63" t="s">
        <v>525</v>
      </c>
      <c r="Q6" s="63" t="s">
        <v>527</v>
      </c>
      <c r="R6" s="63" t="s">
        <v>524</v>
      </c>
      <c r="S6" s="279"/>
      <c r="T6" s="279"/>
      <c r="U6" s="52" t="s">
        <v>16</v>
      </c>
      <c r="V6" s="52" t="s">
        <v>13</v>
      </c>
      <c r="W6" s="52" t="s">
        <v>12</v>
      </c>
      <c r="X6" s="52" t="s">
        <v>13</v>
      </c>
      <c r="Y6" s="279"/>
    </row>
    <row r="7" spans="1:25" x14ac:dyDescent="0.25">
      <c r="A7" s="95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7</v>
      </c>
      <c r="I7" s="51">
        <v>8</v>
      </c>
      <c r="J7" s="51">
        <v>9</v>
      </c>
      <c r="K7" s="51">
        <v>10</v>
      </c>
      <c r="L7" s="51">
        <v>11</v>
      </c>
      <c r="M7" s="51">
        <v>13</v>
      </c>
      <c r="N7" s="51">
        <v>12</v>
      </c>
      <c r="O7" s="51">
        <v>13</v>
      </c>
      <c r="P7" s="51">
        <v>14</v>
      </c>
      <c r="Q7" s="51">
        <v>15</v>
      </c>
      <c r="R7" s="51">
        <v>16</v>
      </c>
      <c r="S7" s="51">
        <v>17</v>
      </c>
      <c r="T7" s="51">
        <v>17</v>
      </c>
      <c r="U7" s="51">
        <v>18</v>
      </c>
      <c r="V7" s="51">
        <v>19</v>
      </c>
      <c r="W7" s="51">
        <v>20</v>
      </c>
      <c r="X7" s="51">
        <v>21</v>
      </c>
      <c r="Y7" s="51">
        <v>22</v>
      </c>
    </row>
    <row r="8" spans="1:25" ht="78.75" outlineLevel="1" x14ac:dyDescent="0.25">
      <c r="A8" s="96" t="s">
        <v>1253</v>
      </c>
      <c r="B8" s="68" t="s">
        <v>528</v>
      </c>
      <c r="C8" s="28"/>
      <c r="D8" s="28"/>
      <c r="E8" s="28"/>
      <c r="F8" s="52"/>
      <c r="G8" s="113"/>
      <c r="H8" s="113"/>
      <c r="I8" s="52"/>
      <c r="J8" s="52"/>
      <c r="K8" s="52"/>
      <c r="L8" s="52"/>
      <c r="M8" s="83"/>
      <c r="N8" s="83"/>
      <c r="O8" s="83"/>
      <c r="P8" s="83"/>
      <c r="Q8" s="83"/>
      <c r="R8" s="83"/>
      <c r="S8" s="83"/>
      <c r="T8" s="83"/>
      <c r="U8" s="52"/>
      <c r="V8" s="52"/>
      <c r="W8" s="52"/>
      <c r="X8" s="52"/>
      <c r="Y8" s="52"/>
    </row>
    <row r="9" spans="1:25" ht="82.5" customHeight="1" outlineLevel="1" x14ac:dyDescent="0.25">
      <c r="A9" s="96" t="s">
        <v>382</v>
      </c>
      <c r="B9" s="68" t="s">
        <v>529</v>
      </c>
      <c r="C9" s="50"/>
      <c r="D9" s="50"/>
      <c r="E9" s="50" t="s">
        <v>1143</v>
      </c>
      <c r="F9" s="49" t="s">
        <v>1144</v>
      </c>
      <c r="G9" s="83">
        <v>499722.99</v>
      </c>
      <c r="H9" s="83">
        <f>G9/1.18/1000</f>
        <v>423.49405932203388</v>
      </c>
      <c r="I9" s="49"/>
      <c r="J9" s="49"/>
      <c r="K9" s="49"/>
      <c r="L9" s="52"/>
      <c r="M9" s="83"/>
      <c r="N9" s="83"/>
      <c r="O9" s="83"/>
      <c r="P9" s="83"/>
      <c r="Q9" s="83"/>
      <c r="R9" s="83"/>
      <c r="S9" s="83">
        <f>SUM(O9:R9)</f>
        <v>0</v>
      </c>
      <c r="T9" s="83">
        <f>H9+N9+S9</f>
        <v>423.49405932203388</v>
      </c>
      <c r="U9" s="52"/>
      <c r="V9" s="52"/>
      <c r="W9" s="52"/>
      <c r="X9" s="52"/>
      <c r="Y9" s="52"/>
    </row>
    <row r="10" spans="1:25" ht="47.25" outlineLevel="1" x14ac:dyDescent="0.25">
      <c r="A10" s="284" t="s">
        <v>404</v>
      </c>
      <c r="B10" s="294" t="s">
        <v>530</v>
      </c>
      <c r="C10" s="28"/>
      <c r="D10" s="28"/>
      <c r="E10" s="291" t="s">
        <v>1120</v>
      </c>
      <c r="F10" s="52" t="s">
        <v>1231</v>
      </c>
      <c r="G10" s="83">
        <v>67181.116999999998</v>
      </c>
      <c r="H10" s="83">
        <f>G10/1.18/1000</f>
        <v>56.933150000000005</v>
      </c>
      <c r="I10" s="52" t="s">
        <v>1123</v>
      </c>
      <c r="J10" s="52" t="s">
        <v>1122</v>
      </c>
      <c r="K10" s="93" t="s">
        <v>1116</v>
      </c>
      <c r="L10" s="52" t="s">
        <v>1124</v>
      </c>
      <c r="M10" s="83">
        <v>2720223.05</v>
      </c>
      <c r="N10" s="83">
        <f>M10/1.18/1000</f>
        <v>2305.2737711864406</v>
      </c>
      <c r="O10" s="83"/>
      <c r="P10" s="83"/>
      <c r="Q10" s="83"/>
      <c r="R10" s="83"/>
      <c r="S10" s="280">
        <f>SUM(O10:R11)</f>
        <v>0</v>
      </c>
      <c r="T10" s="280">
        <f>SUM(H10:H11)+SUM(N10:N11)+S10</f>
        <v>2478.0724711864405</v>
      </c>
      <c r="U10" s="52"/>
      <c r="V10" s="52"/>
      <c r="W10" s="52"/>
      <c r="X10" s="52"/>
      <c r="Y10" s="278" t="s">
        <v>691</v>
      </c>
    </row>
    <row r="11" spans="1:25" ht="31.5" outlineLevel="1" x14ac:dyDescent="0.25">
      <c r="A11" s="286"/>
      <c r="B11" s="296"/>
      <c r="C11" s="28"/>
      <c r="D11" s="28"/>
      <c r="E11" s="293"/>
      <c r="F11" s="93" t="s">
        <v>1121</v>
      </c>
      <c r="G11" s="83">
        <v>136721.34899999999</v>
      </c>
      <c r="H11" s="83">
        <f>G11/1.18/1000</f>
        <v>115.86554999999998</v>
      </c>
      <c r="I11" s="93"/>
      <c r="J11" s="93"/>
      <c r="K11" s="93"/>
      <c r="L11" s="93"/>
      <c r="M11" s="83"/>
      <c r="N11" s="83"/>
      <c r="O11" s="83"/>
      <c r="P11" s="83"/>
      <c r="Q11" s="83"/>
      <c r="R11" s="83"/>
      <c r="S11" s="282"/>
      <c r="T11" s="282"/>
      <c r="U11" s="93"/>
      <c r="V11" s="93"/>
      <c r="W11" s="93"/>
      <c r="X11" s="93"/>
      <c r="Y11" s="279"/>
    </row>
    <row r="12" spans="1:25" ht="78.75" outlineLevel="1" x14ac:dyDescent="0.25">
      <c r="A12" s="96" t="s">
        <v>476</v>
      </c>
      <c r="B12" s="68" t="s">
        <v>531</v>
      </c>
      <c r="C12" s="28"/>
      <c r="D12" s="28"/>
      <c r="E12" s="28" t="s">
        <v>1127</v>
      </c>
      <c r="F12" s="52" t="s">
        <v>1128</v>
      </c>
      <c r="G12" s="83">
        <v>1245397.9364</v>
      </c>
      <c r="H12" s="83">
        <f>G12/1.18/1000</f>
        <v>1055.4219800000001</v>
      </c>
      <c r="I12" s="52"/>
      <c r="J12" s="52"/>
      <c r="K12" s="52"/>
      <c r="L12" s="52"/>
      <c r="M12" s="83"/>
      <c r="N12" s="83"/>
      <c r="O12" s="83"/>
      <c r="P12" s="83"/>
      <c r="Q12" s="83"/>
      <c r="R12" s="83"/>
      <c r="S12" s="83"/>
      <c r="T12" s="83">
        <f>H12+N12+S12</f>
        <v>1055.4219800000001</v>
      </c>
      <c r="U12" s="52"/>
      <c r="V12" s="52"/>
      <c r="W12" s="52"/>
      <c r="X12" s="52"/>
      <c r="Y12" s="94" t="s">
        <v>1129</v>
      </c>
    </row>
    <row r="13" spans="1:25" ht="78.75" outlineLevel="1" x14ac:dyDescent="0.25">
      <c r="A13" s="96" t="s">
        <v>482</v>
      </c>
      <c r="B13" s="68" t="s">
        <v>532</v>
      </c>
      <c r="C13" s="28"/>
      <c r="D13" s="28"/>
      <c r="E13" s="28"/>
      <c r="F13" s="52"/>
      <c r="G13" s="113"/>
      <c r="H13" s="113"/>
      <c r="I13" s="52"/>
      <c r="J13" s="52"/>
      <c r="K13" s="52"/>
      <c r="L13" s="52"/>
      <c r="M13" s="83"/>
      <c r="N13" s="83"/>
      <c r="O13" s="83"/>
      <c r="P13" s="83"/>
      <c r="Q13" s="83"/>
      <c r="R13" s="83"/>
      <c r="S13" s="83"/>
      <c r="T13" s="83">
        <f>H13+N13+S13</f>
        <v>0</v>
      </c>
      <c r="U13" s="52"/>
      <c r="V13" s="52"/>
      <c r="W13" s="52"/>
      <c r="X13" s="52"/>
      <c r="Y13" s="52"/>
    </row>
    <row r="14" spans="1:25" ht="78" customHeight="1" outlineLevel="1" x14ac:dyDescent="0.25">
      <c r="A14" s="96" t="s">
        <v>483</v>
      </c>
      <c r="B14" s="190" t="s">
        <v>533</v>
      </c>
      <c r="C14" s="28"/>
      <c r="D14" s="28"/>
      <c r="E14" s="28"/>
      <c r="F14" s="52"/>
      <c r="G14" s="113"/>
      <c r="H14" s="113"/>
      <c r="I14" s="88"/>
      <c r="J14" s="88"/>
      <c r="K14" s="88"/>
      <c r="L14" s="52"/>
      <c r="M14" s="83"/>
      <c r="N14" s="83"/>
      <c r="O14" s="83"/>
      <c r="P14" s="83"/>
      <c r="Q14" s="83"/>
      <c r="R14" s="83"/>
      <c r="S14" s="178">
        <f>SUM(O14:R14)</f>
        <v>0</v>
      </c>
      <c r="T14" s="178">
        <f>SUM(N14:N14)+S14</f>
        <v>0</v>
      </c>
      <c r="U14" s="182"/>
      <c r="V14" s="182"/>
      <c r="W14" s="182"/>
      <c r="X14" s="182"/>
      <c r="Y14" s="63"/>
    </row>
    <row r="15" spans="1:25" ht="63" outlineLevel="1" x14ac:dyDescent="0.25">
      <c r="A15" s="96" t="s">
        <v>484</v>
      </c>
      <c r="B15" s="68" t="s">
        <v>534</v>
      </c>
      <c r="C15" s="28"/>
      <c r="D15" s="28"/>
      <c r="E15" s="28"/>
      <c r="F15" s="52"/>
      <c r="G15" s="113"/>
      <c r="H15" s="113"/>
      <c r="I15" s="52"/>
      <c r="J15" s="52"/>
      <c r="K15" s="52"/>
      <c r="L15" s="52"/>
      <c r="M15" s="83"/>
      <c r="N15" s="83"/>
      <c r="O15" s="83"/>
      <c r="P15" s="83"/>
      <c r="Q15" s="83"/>
      <c r="R15" s="83"/>
      <c r="S15" s="83"/>
      <c r="T15" s="83"/>
      <c r="U15" s="52"/>
      <c r="V15" s="52"/>
      <c r="W15" s="52"/>
      <c r="X15" s="52"/>
      <c r="Y15" s="52"/>
    </row>
    <row r="16" spans="1:25" ht="63" outlineLevel="1" x14ac:dyDescent="0.25">
      <c r="A16" s="96" t="s">
        <v>485</v>
      </c>
      <c r="B16" s="68" t="s">
        <v>535</v>
      </c>
      <c r="C16" s="28"/>
      <c r="D16" s="28"/>
      <c r="E16" s="28"/>
      <c r="F16" s="52"/>
      <c r="G16" s="113"/>
      <c r="H16" s="113"/>
      <c r="I16" s="52"/>
      <c r="J16" s="52"/>
      <c r="K16" s="52"/>
      <c r="L16" s="52"/>
      <c r="M16" s="83"/>
      <c r="N16" s="83"/>
      <c r="O16" s="83"/>
      <c r="P16" s="83"/>
      <c r="Q16" s="83"/>
      <c r="R16" s="83"/>
      <c r="S16" s="83"/>
      <c r="T16" s="83"/>
      <c r="U16" s="52"/>
      <c r="V16" s="52"/>
      <c r="W16" s="52"/>
      <c r="X16" s="52"/>
      <c r="Y16" s="52"/>
    </row>
    <row r="17" spans="1:25" ht="78.75" outlineLevel="1" x14ac:dyDescent="0.25">
      <c r="A17" s="96" t="s">
        <v>486</v>
      </c>
      <c r="B17" s="68" t="s">
        <v>536</v>
      </c>
      <c r="C17" s="28"/>
      <c r="D17" s="28"/>
      <c r="E17" s="28"/>
      <c r="F17" s="52"/>
      <c r="G17" s="113"/>
      <c r="H17" s="113"/>
      <c r="I17" s="52"/>
      <c r="J17" s="52"/>
      <c r="K17" s="52"/>
      <c r="L17" s="52"/>
      <c r="M17" s="83"/>
      <c r="N17" s="83"/>
      <c r="O17" s="83"/>
      <c r="P17" s="83"/>
      <c r="Q17" s="83"/>
      <c r="R17" s="83"/>
      <c r="S17" s="83"/>
      <c r="T17" s="83"/>
      <c r="U17" s="52"/>
      <c r="V17" s="52"/>
      <c r="W17" s="52"/>
      <c r="X17" s="52"/>
      <c r="Y17" s="52"/>
    </row>
    <row r="18" spans="1:25" ht="78.75" outlineLevel="1" x14ac:dyDescent="0.25">
      <c r="A18" s="96" t="s">
        <v>487</v>
      </c>
      <c r="B18" s="68" t="s">
        <v>537</v>
      </c>
      <c r="C18" s="28"/>
      <c r="D18" s="28"/>
      <c r="E18" s="28"/>
      <c r="F18" s="52"/>
      <c r="G18" s="113"/>
      <c r="H18" s="113"/>
      <c r="I18" s="52"/>
      <c r="J18" s="52"/>
      <c r="K18" s="52"/>
      <c r="L18" s="52"/>
      <c r="M18" s="83"/>
      <c r="N18" s="83"/>
      <c r="O18" s="83"/>
      <c r="P18" s="83"/>
      <c r="Q18" s="83"/>
      <c r="R18" s="83"/>
      <c r="S18" s="83"/>
      <c r="T18" s="83"/>
      <c r="U18" s="52"/>
      <c r="V18" s="52"/>
      <c r="W18" s="52"/>
      <c r="X18" s="52"/>
      <c r="Y18" s="52"/>
    </row>
    <row r="19" spans="1:25" ht="78.75" outlineLevel="1" x14ac:dyDescent="0.25">
      <c r="A19" s="96" t="s">
        <v>1254</v>
      </c>
      <c r="B19" s="68" t="s">
        <v>538</v>
      </c>
      <c r="C19" s="28"/>
      <c r="D19" s="28"/>
      <c r="E19" s="28"/>
      <c r="F19" s="52"/>
      <c r="G19" s="113"/>
      <c r="H19" s="113"/>
      <c r="I19" s="52"/>
      <c r="J19" s="52"/>
      <c r="K19" s="52"/>
      <c r="L19" s="52"/>
      <c r="M19" s="83"/>
      <c r="N19" s="83"/>
      <c r="O19" s="83"/>
      <c r="P19" s="83"/>
      <c r="Q19" s="83"/>
      <c r="R19" s="83"/>
      <c r="S19" s="83"/>
      <c r="T19" s="83"/>
      <c r="U19" s="52"/>
      <c r="V19" s="52"/>
      <c r="W19" s="52"/>
      <c r="X19" s="52"/>
      <c r="Y19" s="52"/>
    </row>
    <row r="20" spans="1:25" ht="78.75" outlineLevel="1" x14ac:dyDescent="0.25">
      <c r="A20" s="96" t="s">
        <v>1255</v>
      </c>
      <c r="B20" s="68" t="s">
        <v>539</v>
      </c>
      <c r="C20" s="28"/>
      <c r="D20" s="28"/>
      <c r="E20" s="28" t="s">
        <v>1072</v>
      </c>
      <c r="F20" s="52" t="s">
        <v>1073</v>
      </c>
      <c r="G20" s="83">
        <v>377269.6</v>
      </c>
      <c r="H20" s="83">
        <f>G20/1.18/1000</f>
        <v>319.72000000000003</v>
      </c>
      <c r="I20" s="52"/>
      <c r="J20" s="105"/>
      <c r="K20" s="52"/>
      <c r="L20" s="52"/>
      <c r="M20" s="83"/>
      <c r="N20" s="83"/>
      <c r="O20" s="83"/>
      <c r="P20" s="83"/>
      <c r="Q20" s="83"/>
      <c r="R20" s="83"/>
      <c r="S20" s="83"/>
      <c r="T20" s="83">
        <f>H20+N20+S20</f>
        <v>319.72000000000003</v>
      </c>
      <c r="U20" s="52"/>
      <c r="V20" s="52"/>
      <c r="W20" s="52"/>
      <c r="X20" s="52"/>
      <c r="Y20" s="52"/>
    </row>
    <row r="21" spans="1:25" ht="78.75" outlineLevel="1" x14ac:dyDescent="0.25">
      <c r="A21" s="96" t="s">
        <v>1256</v>
      </c>
      <c r="B21" s="68" t="s">
        <v>540</v>
      </c>
      <c r="C21" s="28"/>
      <c r="D21" s="28"/>
      <c r="E21" s="28"/>
      <c r="F21" s="52"/>
      <c r="G21" s="113"/>
      <c r="H21" s="113"/>
      <c r="I21" s="52"/>
      <c r="J21" s="52"/>
      <c r="K21" s="52"/>
      <c r="L21" s="52"/>
      <c r="M21" s="83"/>
      <c r="N21" s="83"/>
      <c r="O21" s="83"/>
      <c r="P21" s="83"/>
      <c r="Q21" s="83"/>
      <c r="R21" s="83"/>
      <c r="S21" s="83"/>
      <c r="T21" s="83"/>
      <c r="U21" s="52"/>
      <c r="V21" s="52"/>
      <c r="W21" s="52"/>
      <c r="X21" s="52"/>
      <c r="Y21" s="52"/>
    </row>
    <row r="22" spans="1:25" ht="78.75" outlineLevel="1" x14ac:dyDescent="0.25">
      <c r="A22" s="96" t="s">
        <v>1257</v>
      </c>
      <c r="B22" s="68" t="s">
        <v>541</v>
      </c>
      <c r="C22" s="28"/>
      <c r="D22" s="28"/>
      <c r="E22" s="28"/>
      <c r="F22" s="52"/>
      <c r="G22" s="113"/>
      <c r="H22" s="113"/>
      <c r="I22" s="52"/>
      <c r="J22" s="52"/>
      <c r="K22" s="52"/>
      <c r="L22" s="52"/>
      <c r="M22" s="83"/>
      <c r="N22" s="83"/>
      <c r="O22" s="83"/>
      <c r="P22" s="83"/>
      <c r="Q22" s="83"/>
      <c r="R22" s="83"/>
      <c r="S22" s="83"/>
      <c r="T22" s="83"/>
      <c r="U22" s="52"/>
      <c r="V22" s="52"/>
      <c r="W22" s="52"/>
      <c r="X22" s="52"/>
      <c r="Y22" s="52"/>
    </row>
    <row r="23" spans="1:25" ht="63" outlineLevel="1" x14ac:dyDescent="0.25">
      <c r="A23" s="96" t="s">
        <v>1258</v>
      </c>
      <c r="B23" s="68" t="s">
        <v>542</v>
      </c>
      <c r="C23" s="28"/>
      <c r="D23" s="28"/>
      <c r="E23" s="28"/>
      <c r="F23" s="52"/>
      <c r="G23" s="113"/>
      <c r="H23" s="113"/>
      <c r="I23" s="52"/>
      <c r="J23" s="52"/>
      <c r="K23" s="52"/>
      <c r="L23" s="52"/>
      <c r="M23" s="83"/>
      <c r="N23" s="83"/>
      <c r="O23" s="83"/>
      <c r="P23" s="83"/>
      <c r="Q23" s="83"/>
      <c r="R23" s="83"/>
      <c r="S23" s="83"/>
      <c r="T23" s="83"/>
      <c r="U23" s="52"/>
      <c r="V23" s="52"/>
      <c r="W23" s="52"/>
      <c r="X23" s="52"/>
      <c r="Y23" s="52"/>
    </row>
    <row r="24" spans="1:25" ht="63" outlineLevel="1" x14ac:dyDescent="0.25">
      <c r="A24" s="96" t="s">
        <v>1259</v>
      </c>
      <c r="B24" s="68" t="s">
        <v>543</v>
      </c>
      <c r="C24" s="28"/>
      <c r="D24" s="28"/>
      <c r="E24" s="28"/>
      <c r="F24" s="52"/>
      <c r="G24" s="113"/>
      <c r="H24" s="113"/>
      <c r="I24" s="52"/>
      <c r="J24" s="52"/>
      <c r="K24" s="52"/>
      <c r="L24" s="52"/>
      <c r="M24" s="83"/>
      <c r="N24" s="83"/>
      <c r="O24" s="83"/>
      <c r="P24" s="83"/>
      <c r="Q24" s="83"/>
      <c r="R24" s="83"/>
      <c r="S24" s="83"/>
      <c r="T24" s="83"/>
      <c r="U24" s="52"/>
      <c r="V24" s="52"/>
      <c r="W24" s="52"/>
      <c r="X24" s="52"/>
      <c r="Y24" s="52"/>
    </row>
    <row r="25" spans="1:25" ht="63" outlineLevel="1" x14ac:dyDescent="0.25">
      <c r="A25" s="96" t="s">
        <v>1260</v>
      </c>
      <c r="B25" s="68" t="s">
        <v>544</v>
      </c>
      <c r="C25" s="28"/>
      <c r="D25" s="28"/>
      <c r="E25" s="28"/>
      <c r="F25" s="52"/>
      <c r="G25" s="113"/>
      <c r="H25" s="113"/>
      <c r="I25" s="52"/>
      <c r="J25" s="52"/>
      <c r="K25" s="52"/>
      <c r="L25" s="52"/>
      <c r="M25" s="83"/>
      <c r="N25" s="83"/>
      <c r="O25" s="83"/>
      <c r="P25" s="83"/>
      <c r="Q25" s="83"/>
      <c r="R25" s="83"/>
      <c r="S25" s="83"/>
      <c r="T25" s="83"/>
      <c r="U25" s="52"/>
      <c r="V25" s="52"/>
      <c r="W25" s="52"/>
      <c r="X25" s="52"/>
      <c r="Y25" s="52"/>
    </row>
    <row r="26" spans="1:25" ht="78.75" outlineLevel="1" x14ac:dyDescent="0.25">
      <c r="A26" s="96" t="s">
        <v>1261</v>
      </c>
      <c r="B26" s="68" t="s">
        <v>545</v>
      </c>
      <c r="C26" s="28"/>
      <c r="D26" s="28"/>
      <c r="E26" s="28"/>
      <c r="F26" s="52"/>
      <c r="G26" s="113"/>
      <c r="H26" s="113"/>
      <c r="I26" s="52"/>
      <c r="J26" s="52"/>
      <c r="K26" s="52"/>
      <c r="L26" s="52"/>
      <c r="M26" s="83"/>
      <c r="N26" s="83"/>
      <c r="O26" s="83"/>
      <c r="P26" s="83"/>
      <c r="Q26" s="83"/>
      <c r="R26" s="83"/>
      <c r="S26" s="83"/>
      <c r="T26" s="83"/>
      <c r="U26" s="52"/>
      <c r="V26" s="52"/>
      <c r="W26" s="52"/>
      <c r="X26" s="52"/>
      <c r="Y26" s="52"/>
    </row>
    <row r="27" spans="1:25" ht="78.75" outlineLevel="1" x14ac:dyDescent="0.25">
      <c r="A27" s="96" t="s">
        <v>1262</v>
      </c>
      <c r="B27" s="68" t="s">
        <v>546</v>
      </c>
      <c r="C27" s="28"/>
      <c r="D27" s="28"/>
      <c r="E27" s="28"/>
      <c r="F27" s="52"/>
      <c r="G27" s="113"/>
      <c r="H27" s="113"/>
      <c r="I27" s="52"/>
      <c r="J27" s="52"/>
      <c r="K27" s="52"/>
      <c r="L27" s="52"/>
      <c r="M27" s="83"/>
      <c r="N27" s="83"/>
      <c r="O27" s="83"/>
      <c r="P27" s="83"/>
      <c r="Q27" s="83"/>
      <c r="R27" s="83"/>
      <c r="S27" s="83"/>
      <c r="T27" s="83"/>
      <c r="U27" s="52"/>
      <c r="V27" s="52"/>
      <c r="W27" s="52"/>
      <c r="X27" s="52"/>
      <c r="Y27" s="52"/>
    </row>
    <row r="28" spans="1:25" ht="63" outlineLevel="1" x14ac:dyDescent="0.25">
      <c r="A28" s="96" t="s">
        <v>1263</v>
      </c>
      <c r="B28" s="68" t="s">
        <v>547</v>
      </c>
      <c r="C28" s="28"/>
      <c r="D28" s="28"/>
      <c r="E28" s="28"/>
      <c r="F28" s="52"/>
      <c r="G28" s="113"/>
      <c r="H28" s="113"/>
      <c r="I28" s="52"/>
      <c r="J28" s="52"/>
      <c r="K28" s="52"/>
      <c r="L28" s="52"/>
      <c r="M28" s="83"/>
      <c r="N28" s="83"/>
      <c r="O28" s="83"/>
      <c r="P28" s="83"/>
      <c r="Q28" s="83"/>
      <c r="R28" s="83"/>
      <c r="S28" s="83"/>
      <c r="T28" s="83"/>
      <c r="U28" s="52"/>
      <c r="V28" s="52"/>
      <c r="W28" s="52"/>
      <c r="X28" s="52"/>
      <c r="Y28" s="52"/>
    </row>
    <row r="29" spans="1:25" ht="78.75" outlineLevel="1" x14ac:dyDescent="0.25">
      <c r="A29" s="96" t="s">
        <v>1264</v>
      </c>
      <c r="B29" s="68" t="s">
        <v>548</v>
      </c>
      <c r="C29" s="28"/>
      <c r="D29" s="28"/>
      <c r="E29" s="28"/>
      <c r="F29" s="52"/>
      <c r="G29" s="113"/>
      <c r="H29" s="113"/>
      <c r="I29" s="52"/>
      <c r="J29" s="52"/>
      <c r="K29" s="52"/>
      <c r="L29" s="52"/>
      <c r="M29" s="83"/>
      <c r="N29" s="83"/>
      <c r="O29" s="83"/>
      <c r="P29" s="83"/>
      <c r="Q29" s="83"/>
      <c r="R29" s="83"/>
      <c r="S29" s="83"/>
      <c r="T29" s="83"/>
      <c r="U29" s="52"/>
      <c r="V29" s="52"/>
      <c r="W29" s="52"/>
      <c r="X29" s="52"/>
      <c r="Y29" s="52"/>
    </row>
    <row r="30" spans="1:25" ht="78.75" outlineLevel="1" x14ac:dyDescent="0.25">
      <c r="A30" s="96" t="s">
        <v>1265</v>
      </c>
      <c r="B30" s="68" t="s">
        <v>549</v>
      </c>
      <c r="C30" s="28"/>
      <c r="D30" s="28"/>
      <c r="E30" s="28"/>
      <c r="F30" s="52"/>
      <c r="G30" s="113"/>
      <c r="H30" s="113"/>
      <c r="I30" s="52"/>
      <c r="J30" s="52"/>
      <c r="K30" s="52"/>
      <c r="L30" s="52"/>
      <c r="M30" s="83"/>
      <c r="N30" s="83"/>
      <c r="O30" s="83"/>
      <c r="P30" s="83"/>
      <c r="Q30" s="83"/>
      <c r="R30" s="83"/>
      <c r="S30" s="83"/>
      <c r="T30" s="83"/>
      <c r="U30" s="52"/>
      <c r="V30" s="52"/>
      <c r="W30" s="52"/>
      <c r="X30" s="52"/>
      <c r="Y30" s="52"/>
    </row>
    <row r="31" spans="1:25" ht="63" outlineLevel="1" x14ac:dyDescent="0.25">
      <c r="A31" s="96" t="s">
        <v>1266</v>
      </c>
      <c r="B31" s="68" t="s">
        <v>550</v>
      </c>
      <c r="C31" s="28"/>
      <c r="D31" s="28"/>
      <c r="E31" s="28"/>
      <c r="F31" s="52"/>
      <c r="G31" s="113"/>
      <c r="H31" s="113"/>
      <c r="I31" s="52"/>
      <c r="J31" s="52"/>
      <c r="K31" s="52"/>
      <c r="L31" s="52"/>
      <c r="M31" s="83"/>
      <c r="N31" s="83"/>
      <c r="O31" s="83"/>
      <c r="P31" s="83"/>
      <c r="Q31" s="83"/>
      <c r="R31" s="83"/>
      <c r="S31" s="83"/>
      <c r="T31" s="83">
        <f>H31+N31+S31</f>
        <v>0</v>
      </c>
      <c r="U31" s="52"/>
      <c r="V31" s="52"/>
      <c r="W31" s="52"/>
      <c r="X31" s="52"/>
      <c r="Y31" s="52"/>
    </row>
    <row r="32" spans="1:25" ht="63" outlineLevel="1" x14ac:dyDescent="0.25">
      <c r="A32" s="96" t="s">
        <v>1267</v>
      </c>
      <c r="B32" s="68" t="s">
        <v>551</v>
      </c>
      <c r="C32" s="28"/>
      <c r="D32" s="28"/>
      <c r="E32" s="28"/>
      <c r="F32" s="52"/>
      <c r="G32" s="113"/>
      <c r="H32" s="113"/>
      <c r="I32" s="52"/>
      <c r="J32" s="52"/>
      <c r="K32" s="52"/>
      <c r="L32" s="52"/>
      <c r="M32" s="83"/>
      <c r="N32" s="83"/>
      <c r="O32" s="83"/>
      <c r="P32" s="83"/>
      <c r="Q32" s="83"/>
      <c r="R32" s="83"/>
      <c r="S32" s="83"/>
      <c r="T32" s="83"/>
      <c r="U32" s="52"/>
      <c r="V32" s="52"/>
      <c r="W32" s="52"/>
      <c r="X32" s="52"/>
      <c r="Y32" s="52"/>
    </row>
    <row r="33" spans="1:25" ht="78.75" outlineLevel="1" x14ac:dyDescent="0.25">
      <c r="A33" s="96" t="s">
        <v>1268</v>
      </c>
      <c r="B33" s="68" t="s">
        <v>552</v>
      </c>
      <c r="C33" s="28"/>
      <c r="D33" s="28"/>
      <c r="E33" s="28"/>
      <c r="F33" s="52"/>
      <c r="G33" s="113"/>
      <c r="H33" s="113"/>
      <c r="I33" s="52"/>
      <c r="J33" s="52"/>
      <c r="K33" s="52"/>
      <c r="L33" s="52"/>
      <c r="M33" s="83"/>
      <c r="N33" s="83"/>
      <c r="O33" s="83"/>
      <c r="P33" s="83"/>
      <c r="Q33" s="83"/>
      <c r="R33" s="83"/>
      <c r="S33" s="83"/>
      <c r="T33" s="83"/>
      <c r="U33" s="52"/>
      <c r="V33" s="52"/>
      <c r="W33" s="52"/>
      <c r="X33" s="52"/>
      <c r="Y33" s="52"/>
    </row>
    <row r="34" spans="1:25" ht="63" outlineLevel="1" x14ac:dyDescent="0.25">
      <c r="A34" s="96" t="s">
        <v>1269</v>
      </c>
      <c r="B34" s="68" t="s">
        <v>553</v>
      </c>
      <c r="C34" s="28"/>
      <c r="D34" s="28"/>
      <c r="E34" s="28"/>
      <c r="F34" s="52"/>
      <c r="G34" s="113"/>
      <c r="H34" s="113"/>
      <c r="I34" s="52"/>
      <c r="J34" s="52"/>
      <c r="K34" s="52"/>
      <c r="L34" s="52"/>
      <c r="M34" s="83"/>
      <c r="N34" s="83"/>
      <c r="O34" s="83"/>
      <c r="P34" s="83"/>
      <c r="Q34" s="83"/>
      <c r="R34" s="83"/>
      <c r="S34" s="83"/>
      <c r="T34" s="83"/>
      <c r="U34" s="52"/>
      <c r="V34" s="52"/>
      <c r="W34" s="52"/>
      <c r="X34" s="52"/>
      <c r="Y34" s="52"/>
    </row>
    <row r="35" spans="1:25" ht="45" outlineLevel="1" x14ac:dyDescent="0.25">
      <c r="A35" s="284" t="s">
        <v>1270</v>
      </c>
      <c r="B35" s="287" t="s">
        <v>554</v>
      </c>
      <c r="C35" s="28" t="s">
        <v>488</v>
      </c>
      <c r="D35" s="28"/>
      <c r="E35" s="72" t="s">
        <v>1106</v>
      </c>
      <c r="F35" s="85" t="s">
        <v>1107</v>
      </c>
      <c r="G35" s="83">
        <v>283664.63679999998</v>
      </c>
      <c r="H35" s="58">
        <f>G35/1.18/1000</f>
        <v>240.39375999999999</v>
      </c>
      <c r="I35" s="278" t="s">
        <v>1075</v>
      </c>
      <c r="J35" s="278" t="s">
        <v>1074</v>
      </c>
      <c r="K35" s="278" t="s">
        <v>1076</v>
      </c>
      <c r="L35" s="52" t="s">
        <v>1109</v>
      </c>
      <c r="M35" s="83">
        <v>1151659.94</v>
      </c>
      <c r="N35" s="83">
        <f>M35/1.18/1000</f>
        <v>975.98299999999995</v>
      </c>
      <c r="O35" s="83"/>
      <c r="P35" s="83"/>
      <c r="Q35" s="83"/>
      <c r="R35" s="83"/>
      <c r="S35" s="280">
        <f>SUM(O35:R42)</f>
        <v>0</v>
      </c>
      <c r="T35" s="280">
        <f>SUM(H35:H41)+SUM(N35:N42)+S35</f>
        <v>16819.426249830507</v>
      </c>
      <c r="U35" s="52"/>
      <c r="V35" s="52"/>
      <c r="W35" s="278" t="s">
        <v>488</v>
      </c>
      <c r="X35" s="52"/>
      <c r="Y35" s="278" t="s">
        <v>692</v>
      </c>
    </row>
    <row r="36" spans="1:25" ht="45" outlineLevel="1" x14ac:dyDescent="0.25">
      <c r="A36" s="285"/>
      <c r="B36" s="288"/>
      <c r="C36" s="28"/>
      <c r="D36" s="28"/>
      <c r="E36" s="72" t="s">
        <v>1106</v>
      </c>
      <c r="F36" s="85" t="s">
        <v>1108</v>
      </c>
      <c r="G36" s="83">
        <v>331898.59999999998</v>
      </c>
      <c r="H36" s="58">
        <f>G36/1.18/1000</f>
        <v>281.27</v>
      </c>
      <c r="I36" s="283"/>
      <c r="J36" s="283"/>
      <c r="K36" s="283"/>
      <c r="L36" s="91" t="s">
        <v>1110</v>
      </c>
      <c r="M36" s="83">
        <v>2892318.06</v>
      </c>
      <c r="N36" s="83">
        <f t="shared" ref="N36:N42" si="0">M36/1.18/1000</f>
        <v>2451.1170000000002</v>
      </c>
      <c r="O36" s="83"/>
      <c r="P36" s="83"/>
      <c r="Q36" s="83"/>
      <c r="R36" s="83"/>
      <c r="S36" s="281"/>
      <c r="T36" s="281"/>
      <c r="U36" s="91"/>
      <c r="V36" s="91"/>
      <c r="W36" s="283"/>
      <c r="X36" s="91"/>
      <c r="Y36" s="283"/>
    </row>
    <row r="37" spans="1:25" ht="45" outlineLevel="1" x14ac:dyDescent="0.25">
      <c r="A37" s="285"/>
      <c r="B37" s="288"/>
      <c r="C37" s="28"/>
      <c r="D37" s="28"/>
      <c r="E37" s="28" t="s">
        <v>1078</v>
      </c>
      <c r="F37" s="52" t="s">
        <v>1082</v>
      </c>
      <c r="G37" s="83">
        <v>422914.47799999994</v>
      </c>
      <c r="H37" s="58">
        <f>G37/1.18/1000</f>
        <v>358.40209999999996</v>
      </c>
      <c r="I37" s="279"/>
      <c r="J37" s="279"/>
      <c r="K37" s="279"/>
      <c r="L37" s="91" t="s">
        <v>1111</v>
      </c>
      <c r="M37" s="83">
        <v>2231596.44</v>
      </c>
      <c r="N37" s="83">
        <f t="shared" si="0"/>
        <v>1891.1834237288138</v>
      </c>
      <c r="O37" s="83"/>
      <c r="P37" s="83"/>
      <c r="Q37" s="83"/>
      <c r="R37" s="83"/>
      <c r="S37" s="281"/>
      <c r="T37" s="281"/>
      <c r="U37" s="91"/>
      <c r="V37" s="91"/>
      <c r="W37" s="283"/>
      <c r="X37" s="91"/>
      <c r="Y37" s="283"/>
    </row>
    <row r="38" spans="1:25" ht="31.5" outlineLevel="1" x14ac:dyDescent="0.25">
      <c r="A38" s="285"/>
      <c r="B38" s="288"/>
      <c r="C38" s="28"/>
      <c r="D38" s="28"/>
      <c r="E38" s="92"/>
      <c r="F38" s="92"/>
      <c r="G38" s="108"/>
      <c r="H38" s="108"/>
      <c r="I38" s="278" t="s">
        <v>1077</v>
      </c>
      <c r="J38" s="278" t="s">
        <v>1074</v>
      </c>
      <c r="K38" s="278" t="s">
        <v>1076</v>
      </c>
      <c r="L38" s="85" t="s">
        <v>1109</v>
      </c>
      <c r="M38" s="83">
        <v>7836783.5599999996</v>
      </c>
      <c r="N38" s="83">
        <f t="shared" si="0"/>
        <v>6641.3419999999996</v>
      </c>
      <c r="O38" s="83"/>
      <c r="P38" s="83"/>
      <c r="Q38" s="83"/>
      <c r="R38" s="83"/>
      <c r="S38" s="281"/>
      <c r="T38" s="281"/>
      <c r="U38" s="85"/>
      <c r="V38" s="85"/>
      <c r="W38" s="283"/>
      <c r="X38" s="85"/>
      <c r="Y38" s="283"/>
    </row>
    <row r="39" spans="1:25" ht="31.5" outlineLevel="1" x14ac:dyDescent="0.25">
      <c r="A39" s="285"/>
      <c r="B39" s="288"/>
      <c r="C39" s="28"/>
      <c r="D39" s="28"/>
      <c r="E39" s="92"/>
      <c r="F39" s="92"/>
      <c r="G39" s="108"/>
      <c r="H39" s="108"/>
      <c r="I39" s="283"/>
      <c r="J39" s="283"/>
      <c r="K39" s="283"/>
      <c r="L39" s="91" t="s">
        <v>1110</v>
      </c>
      <c r="M39" s="83">
        <v>360740.16</v>
      </c>
      <c r="N39" s="83">
        <f t="shared" si="0"/>
        <v>305.71199999999999</v>
      </c>
      <c r="O39" s="83"/>
      <c r="P39" s="83"/>
      <c r="Q39" s="83"/>
      <c r="R39" s="83"/>
      <c r="S39" s="281"/>
      <c r="T39" s="281"/>
      <c r="U39" s="91"/>
      <c r="V39" s="91"/>
      <c r="W39" s="283"/>
      <c r="X39" s="91"/>
      <c r="Y39" s="283"/>
    </row>
    <row r="40" spans="1:25" ht="31.5" outlineLevel="1" x14ac:dyDescent="0.25">
      <c r="A40" s="285"/>
      <c r="B40" s="288"/>
      <c r="C40" s="28"/>
      <c r="D40" s="28"/>
      <c r="E40" s="86"/>
      <c r="F40" s="91"/>
      <c r="G40" s="83"/>
      <c r="H40" s="58"/>
      <c r="I40" s="283"/>
      <c r="J40" s="283"/>
      <c r="K40" s="283"/>
      <c r="L40" s="91" t="s">
        <v>1111</v>
      </c>
      <c r="M40" s="83">
        <v>302930.52</v>
      </c>
      <c r="N40" s="83">
        <f t="shared" si="0"/>
        <v>256.72077966101699</v>
      </c>
      <c r="O40" s="83"/>
      <c r="P40" s="83"/>
      <c r="Q40" s="83"/>
      <c r="R40" s="83"/>
      <c r="S40" s="281"/>
      <c r="T40" s="281"/>
      <c r="U40" s="91"/>
      <c r="V40" s="91"/>
      <c r="W40" s="283"/>
      <c r="X40" s="91"/>
      <c r="Y40" s="283"/>
    </row>
    <row r="41" spans="1:25" ht="31.5" outlineLevel="1" x14ac:dyDescent="0.25">
      <c r="A41" s="285"/>
      <c r="B41" s="288"/>
      <c r="C41" s="28"/>
      <c r="D41" s="28"/>
      <c r="E41" s="86"/>
      <c r="F41" s="91"/>
      <c r="G41" s="83"/>
      <c r="H41" s="58"/>
      <c r="I41" s="279"/>
      <c r="J41" s="279"/>
      <c r="K41" s="279"/>
      <c r="L41" s="91" t="s">
        <v>1112</v>
      </c>
      <c r="M41" s="83">
        <v>937535</v>
      </c>
      <c r="N41" s="83">
        <f t="shared" si="0"/>
        <v>794.52118644067798</v>
      </c>
      <c r="O41" s="83"/>
      <c r="P41" s="83"/>
      <c r="Q41" s="83"/>
      <c r="R41" s="83"/>
      <c r="S41" s="281"/>
      <c r="T41" s="281"/>
      <c r="U41" s="91"/>
      <c r="V41" s="91"/>
      <c r="W41" s="279"/>
      <c r="X41" s="91"/>
      <c r="Y41" s="283"/>
    </row>
    <row r="42" spans="1:25" ht="47.25" outlineLevel="1" x14ac:dyDescent="0.25">
      <c r="A42" s="286"/>
      <c r="B42" s="289"/>
      <c r="C42" s="28"/>
      <c r="D42" s="28"/>
      <c r="E42" s="92"/>
      <c r="F42" s="92"/>
      <c r="G42" s="108"/>
      <c r="H42" s="108"/>
      <c r="I42" s="85" t="s">
        <v>1079</v>
      </c>
      <c r="J42" s="85" t="s">
        <v>1067</v>
      </c>
      <c r="K42" s="85" t="s">
        <v>1080</v>
      </c>
      <c r="L42" s="85" t="s">
        <v>1081</v>
      </c>
      <c r="M42" s="83">
        <v>3094881.5799999996</v>
      </c>
      <c r="N42" s="83">
        <f t="shared" si="0"/>
        <v>2622.7809999999999</v>
      </c>
      <c r="O42" s="83"/>
      <c r="P42" s="83"/>
      <c r="Q42" s="83"/>
      <c r="R42" s="83"/>
      <c r="S42" s="282"/>
      <c r="T42" s="282"/>
      <c r="U42" s="85"/>
      <c r="V42" s="85"/>
      <c r="W42" s="85"/>
      <c r="X42" s="85"/>
      <c r="Y42" s="279"/>
    </row>
    <row r="43" spans="1:25" ht="78.75" outlineLevel="1" x14ac:dyDescent="0.25">
      <c r="A43" s="96" t="s">
        <v>1271</v>
      </c>
      <c r="B43" s="68" t="s">
        <v>555</v>
      </c>
      <c r="C43" s="28"/>
      <c r="D43" s="28"/>
      <c r="E43" s="28"/>
      <c r="F43" s="52"/>
      <c r="G43" s="113"/>
      <c r="H43" s="113"/>
      <c r="I43" s="52"/>
      <c r="J43" s="52"/>
      <c r="K43" s="52"/>
      <c r="L43" s="52"/>
      <c r="M43" s="83"/>
      <c r="N43" s="83"/>
      <c r="O43" s="83"/>
      <c r="P43" s="83"/>
      <c r="Q43" s="83"/>
      <c r="R43" s="83"/>
      <c r="S43" s="83"/>
      <c r="T43" s="83"/>
      <c r="U43" s="52"/>
      <c r="V43" s="52"/>
      <c r="W43" s="52"/>
      <c r="X43" s="52"/>
      <c r="Y43" s="52"/>
    </row>
    <row r="44" spans="1:25" ht="78.75" outlineLevel="1" x14ac:dyDescent="0.25">
      <c r="A44" s="96" t="s">
        <v>1272</v>
      </c>
      <c r="B44" s="68" t="s">
        <v>556</v>
      </c>
      <c r="C44" s="28"/>
      <c r="D44" s="28"/>
      <c r="E44" s="28"/>
      <c r="F44" s="52"/>
      <c r="G44" s="113"/>
      <c r="H44" s="113"/>
      <c r="I44" s="52"/>
      <c r="J44" s="52"/>
      <c r="K44" s="52"/>
      <c r="L44" s="52"/>
      <c r="M44" s="83"/>
      <c r="N44" s="83"/>
      <c r="O44" s="83"/>
      <c r="P44" s="83"/>
      <c r="Q44" s="83"/>
      <c r="R44" s="83"/>
      <c r="S44" s="83"/>
      <c r="T44" s="83">
        <f>H44+N44+S44</f>
        <v>0</v>
      </c>
      <c r="U44" s="52"/>
      <c r="V44" s="52"/>
      <c r="W44" s="52"/>
      <c r="X44" s="52"/>
      <c r="Y44" s="52"/>
    </row>
    <row r="45" spans="1:25" ht="78.75" outlineLevel="1" x14ac:dyDescent="0.25">
      <c r="A45" s="96" t="s">
        <v>1273</v>
      </c>
      <c r="B45" s="68" t="s">
        <v>557</v>
      </c>
      <c r="C45" s="28"/>
      <c r="D45" s="28"/>
      <c r="E45" s="28"/>
      <c r="F45" s="52"/>
      <c r="G45" s="57"/>
      <c r="H45" s="57"/>
      <c r="I45" s="52"/>
      <c r="J45" s="52"/>
      <c r="K45" s="52"/>
      <c r="L45" s="52"/>
      <c r="M45" s="57"/>
      <c r="N45" s="57"/>
      <c r="O45" s="57"/>
      <c r="P45" s="57"/>
      <c r="Q45" s="57"/>
      <c r="R45" s="57"/>
      <c r="S45" s="57"/>
      <c r="T45" s="57"/>
      <c r="U45" s="52"/>
      <c r="V45" s="52"/>
      <c r="W45" s="52"/>
      <c r="X45" s="52"/>
      <c r="Y45" s="52"/>
    </row>
    <row r="46" spans="1:25" ht="78.75" outlineLevel="1" x14ac:dyDescent="0.25">
      <c r="A46" s="96" t="s">
        <v>1274</v>
      </c>
      <c r="B46" s="68" t="s">
        <v>558</v>
      </c>
      <c r="C46" s="28"/>
      <c r="D46" s="28"/>
      <c r="E46" s="28"/>
      <c r="F46" s="52"/>
      <c r="G46" s="113"/>
      <c r="H46" s="113"/>
      <c r="I46" s="52"/>
      <c r="J46" s="52"/>
      <c r="K46" s="52"/>
      <c r="L46" s="52"/>
      <c r="M46" s="83"/>
      <c r="N46" s="83"/>
      <c r="O46" s="83"/>
      <c r="P46" s="83"/>
      <c r="Q46" s="83"/>
      <c r="R46" s="83"/>
      <c r="S46" s="83"/>
      <c r="T46" s="83"/>
      <c r="U46" s="52"/>
      <c r="V46" s="52"/>
      <c r="W46" s="52"/>
      <c r="X46" s="52"/>
      <c r="Y46" s="52"/>
    </row>
    <row r="47" spans="1:25" ht="78.75" outlineLevel="1" x14ac:dyDescent="0.25">
      <c r="A47" s="96" t="s">
        <v>1275</v>
      </c>
      <c r="B47" s="68" t="s">
        <v>559</v>
      </c>
      <c r="C47" s="28"/>
      <c r="D47" s="28"/>
      <c r="E47" s="28"/>
      <c r="F47" s="52"/>
      <c r="G47" s="113"/>
      <c r="H47" s="113"/>
      <c r="I47" s="52"/>
      <c r="J47" s="52"/>
      <c r="K47" s="52"/>
      <c r="L47" s="52"/>
      <c r="M47" s="83"/>
      <c r="N47" s="83"/>
      <c r="O47" s="83"/>
      <c r="P47" s="83"/>
      <c r="Q47" s="83"/>
      <c r="R47" s="83"/>
      <c r="S47" s="83"/>
      <c r="T47" s="83">
        <f>H47+N47+S47</f>
        <v>0</v>
      </c>
      <c r="U47" s="52"/>
      <c r="V47" s="52"/>
      <c r="W47" s="52"/>
      <c r="X47" s="52"/>
      <c r="Y47" s="113"/>
    </row>
    <row r="48" spans="1:25" ht="78.75" outlineLevel="1" x14ac:dyDescent="0.25">
      <c r="A48" s="96" t="s">
        <v>1276</v>
      </c>
      <c r="B48" s="68" t="s">
        <v>560</v>
      </c>
      <c r="C48" s="28"/>
      <c r="D48" s="28"/>
      <c r="E48" s="28"/>
      <c r="F48" s="52"/>
      <c r="G48" s="113"/>
      <c r="H48" s="113"/>
      <c r="I48" s="52"/>
      <c r="J48" s="52"/>
      <c r="K48" s="52"/>
      <c r="L48" s="52"/>
      <c r="M48" s="83"/>
      <c r="N48" s="83"/>
      <c r="O48" s="83"/>
      <c r="P48" s="83"/>
      <c r="Q48" s="83"/>
      <c r="R48" s="83"/>
      <c r="S48" s="83"/>
      <c r="T48" s="83"/>
      <c r="U48" s="52"/>
      <c r="V48" s="52"/>
      <c r="W48" s="52"/>
      <c r="X48" s="52"/>
      <c r="Y48" s="52"/>
    </row>
    <row r="49" spans="1:25" ht="78.75" outlineLevel="1" x14ac:dyDescent="0.25">
      <c r="A49" s="96" t="s">
        <v>1277</v>
      </c>
      <c r="B49" s="68" t="s">
        <v>561</v>
      </c>
      <c r="C49" s="28"/>
      <c r="D49" s="28"/>
      <c r="E49" s="28"/>
      <c r="F49" s="52"/>
      <c r="G49" s="113"/>
      <c r="H49" s="113"/>
      <c r="I49" s="52"/>
      <c r="J49" s="52"/>
      <c r="K49" s="52"/>
      <c r="L49" s="52"/>
      <c r="M49" s="83"/>
      <c r="N49" s="83"/>
      <c r="O49" s="83"/>
      <c r="P49" s="83"/>
      <c r="Q49" s="83"/>
      <c r="R49" s="83"/>
      <c r="S49" s="83"/>
      <c r="T49" s="83"/>
      <c r="U49" s="52"/>
      <c r="V49" s="52"/>
      <c r="W49" s="52"/>
      <c r="X49" s="52"/>
      <c r="Y49" s="52"/>
    </row>
    <row r="50" spans="1:25" ht="78.75" outlineLevel="1" x14ac:dyDescent="0.25">
      <c r="A50" s="96" t="s">
        <v>1278</v>
      </c>
      <c r="B50" s="68" t="s">
        <v>562</v>
      </c>
      <c r="C50" s="28"/>
      <c r="D50" s="28"/>
      <c r="E50" s="28"/>
      <c r="F50" s="52"/>
      <c r="G50" s="113"/>
      <c r="H50" s="113"/>
      <c r="I50" s="52"/>
      <c r="J50" s="52"/>
      <c r="K50" s="52"/>
      <c r="L50" s="52"/>
      <c r="M50" s="83"/>
      <c r="N50" s="83"/>
      <c r="O50" s="83"/>
      <c r="P50" s="83"/>
      <c r="Q50" s="83"/>
      <c r="R50" s="83"/>
      <c r="S50" s="83"/>
      <c r="T50" s="83"/>
      <c r="U50" s="52"/>
      <c r="V50" s="52"/>
      <c r="W50" s="52"/>
      <c r="X50" s="52"/>
      <c r="Y50" s="52"/>
    </row>
    <row r="51" spans="1:25" ht="63" outlineLevel="1" x14ac:dyDescent="0.25">
      <c r="A51" s="96" t="s">
        <v>1279</v>
      </c>
      <c r="B51" s="68" t="s">
        <v>563</v>
      </c>
      <c r="C51" s="28"/>
      <c r="D51" s="28"/>
      <c r="E51" s="28" t="s">
        <v>1125</v>
      </c>
      <c r="F51" s="52" t="s">
        <v>1126</v>
      </c>
      <c r="G51" s="83">
        <v>265901.2</v>
      </c>
      <c r="H51" s="83">
        <f>G51/1.18/1000</f>
        <v>225.34000000000003</v>
      </c>
      <c r="I51" s="52"/>
      <c r="J51" s="52"/>
      <c r="K51" s="52"/>
      <c r="L51" s="52"/>
      <c r="M51" s="83"/>
      <c r="N51" s="83"/>
      <c r="O51" s="83"/>
      <c r="P51" s="83"/>
      <c r="Q51" s="83"/>
      <c r="R51" s="83"/>
      <c r="S51" s="83"/>
      <c r="T51" s="83">
        <f>H51+N51+S51</f>
        <v>225.34000000000003</v>
      </c>
      <c r="U51" s="52"/>
      <c r="V51" s="52"/>
      <c r="W51" s="52"/>
      <c r="X51" s="52"/>
      <c r="Y51" s="52"/>
    </row>
    <row r="52" spans="1:25" ht="63" outlineLevel="1" x14ac:dyDescent="0.25">
      <c r="A52" s="96" t="s">
        <v>1280</v>
      </c>
      <c r="B52" s="68" t="s">
        <v>564</v>
      </c>
      <c r="C52" s="28"/>
      <c r="D52" s="28"/>
      <c r="E52" s="28"/>
      <c r="F52" s="52"/>
      <c r="G52" s="113"/>
      <c r="H52" s="113"/>
      <c r="I52" s="52"/>
      <c r="J52" s="52"/>
      <c r="K52" s="52"/>
      <c r="L52" s="52"/>
      <c r="M52" s="83"/>
      <c r="N52" s="83"/>
      <c r="O52" s="83"/>
      <c r="P52" s="83"/>
      <c r="Q52" s="83"/>
      <c r="R52" s="83"/>
      <c r="S52" s="83"/>
      <c r="T52" s="83">
        <f>H52+N52+S52</f>
        <v>0</v>
      </c>
      <c r="U52" s="52"/>
      <c r="V52" s="52"/>
      <c r="W52" s="52"/>
      <c r="X52" s="52"/>
      <c r="Y52" s="52"/>
    </row>
    <row r="53" spans="1:25" ht="78.75" outlineLevel="1" x14ac:dyDescent="0.25">
      <c r="A53" s="96" t="s">
        <v>1281</v>
      </c>
      <c r="B53" s="68" t="s">
        <v>565</v>
      </c>
      <c r="C53" s="28"/>
      <c r="D53" s="28"/>
      <c r="E53" s="28"/>
      <c r="F53" s="52"/>
      <c r="G53" s="113"/>
      <c r="H53" s="113"/>
      <c r="I53" s="52"/>
      <c r="J53" s="52"/>
      <c r="K53" s="52"/>
      <c r="L53" s="52"/>
      <c r="M53" s="83"/>
      <c r="N53" s="83"/>
      <c r="O53" s="83"/>
      <c r="P53" s="83"/>
      <c r="Q53" s="83"/>
      <c r="R53" s="83"/>
      <c r="S53" s="83"/>
      <c r="T53" s="83"/>
      <c r="U53" s="52"/>
      <c r="V53" s="52"/>
      <c r="W53" s="52"/>
      <c r="X53" s="52"/>
      <c r="Y53" s="52"/>
    </row>
    <row r="54" spans="1:25" ht="78.75" outlineLevel="1" x14ac:dyDescent="0.25">
      <c r="A54" s="96" t="s">
        <v>1282</v>
      </c>
      <c r="B54" s="68" t="s">
        <v>566</v>
      </c>
      <c r="C54" s="28"/>
      <c r="D54" s="28"/>
      <c r="E54" s="28"/>
      <c r="F54" s="52"/>
      <c r="G54" s="113"/>
      <c r="H54" s="113"/>
      <c r="I54" s="52"/>
      <c r="J54" s="52"/>
      <c r="K54" s="52"/>
      <c r="L54" s="52"/>
      <c r="M54" s="83"/>
      <c r="N54" s="83"/>
      <c r="O54" s="83"/>
      <c r="P54" s="83"/>
      <c r="Q54" s="83"/>
      <c r="R54" s="83"/>
      <c r="S54" s="83"/>
      <c r="T54" s="83"/>
      <c r="U54" s="52"/>
      <c r="V54" s="52"/>
      <c r="W54" s="52"/>
      <c r="X54" s="52"/>
      <c r="Y54" s="52"/>
    </row>
    <row r="55" spans="1:25" ht="78.75" outlineLevel="1" x14ac:dyDescent="0.25">
      <c r="A55" s="96" t="s">
        <v>1283</v>
      </c>
      <c r="B55" s="68" t="s">
        <v>567</v>
      </c>
      <c r="C55" s="28"/>
      <c r="D55" s="28"/>
      <c r="E55" s="28"/>
      <c r="F55" s="52"/>
      <c r="G55" s="113"/>
      <c r="H55" s="113"/>
      <c r="I55" s="52"/>
      <c r="J55" s="52"/>
      <c r="K55" s="52"/>
      <c r="L55" s="52"/>
      <c r="M55" s="83"/>
      <c r="N55" s="83"/>
      <c r="O55" s="83"/>
      <c r="P55" s="83"/>
      <c r="Q55" s="83"/>
      <c r="R55" s="83"/>
      <c r="S55" s="83"/>
      <c r="T55" s="83"/>
      <c r="U55" s="52"/>
      <c r="V55" s="52"/>
      <c r="W55" s="52"/>
      <c r="X55" s="52"/>
      <c r="Y55" s="52"/>
    </row>
    <row r="56" spans="1:25" ht="45" outlineLevel="1" x14ac:dyDescent="0.25">
      <c r="A56" s="284" t="s">
        <v>1284</v>
      </c>
      <c r="B56" s="287" t="s">
        <v>568</v>
      </c>
      <c r="C56" s="28" t="s">
        <v>1094</v>
      </c>
      <c r="D56" s="28"/>
      <c r="E56" s="28" t="s">
        <v>1092</v>
      </c>
      <c r="F56" s="52" t="s">
        <v>1093</v>
      </c>
      <c r="G56" s="83">
        <v>185848.1</v>
      </c>
      <c r="H56" s="83">
        <f>G56/1.18/1000</f>
        <v>157.4983898305085</v>
      </c>
      <c r="I56" s="52"/>
      <c r="J56" s="52"/>
      <c r="K56" s="52"/>
      <c r="L56" s="52"/>
      <c r="M56" s="83"/>
      <c r="N56" s="83"/>
      <c r="O56" s="83"/>
      <c r="P56" s="83"/>
      <c r="Q56" s="83"/>
      <c r="R56" s="83"/>
      <c r="S56" s="280">
        <f>SUM(O56:R57)</f>
        <v>0</v>
      </c>
      <c r="T56" s="280">
        <f>SUM(H56:H57)+S56</f>
        <v>487.49838983050847</v>
      </c>
      <c r="U56" s="52"/>
      <c r="V56" s="52"/>
      <c r="W56" s="52"/>
      <c r="X56" s="52"/>
      <c r="Y56" s="278" t="s">
        <v>1150</v>
      </c>
    </row>
    <row r="57" spans="1:25" ht="45" outlineLevel="1" x14ac:dyDescent="0.25">
      <c r="A57" s="286"/>
      <c r="B57" s="289"/>
      <c r="C57" s="28" t="s">
        <v>1119</v>
      </c>
      <c r="D57" s="28"/>
      <c r="E57" s="28" t="s">
        <v>1117</v>
      </c>
      <c r="F57" s="93" t="s">
        <v>1118</v>
      </c>
      <c r="G57" s="83">
        <v>330000</v>
      </c>
      <c r="H57" s="83">
        <f>G57/1000</f>
        <v>330</v>
      </c>
      <c r="I57" s="93"/>
      <c r="J57" s="93"/>
      <c r="K57" s="93"/>
      <c r="L57" s="93"/>
      <c r="M57" s="83"/>
      <c r="N57" s="83"/>
      <c r="O57" s="83"/>
      <c r="P57" s="83"/>
      <c r="Q57" s="83"/>
      <c r="R57" s="83"/>
      <c r="S57" s="282"/>
      <c r="T57" s="282"/>
      <c r="U57" s="93"/>
      <c r="V57" s="93"/>
      <c r="W57" s="93"/>
      <c r="X57" s="93"/>
      <c r="Y57" s="279"/>
    </row>
    <row r="58" spans="1:25" ht="78.75" outlineLevel="1" x14ac:dyDescent="0.25">
      <c r="A58" s="96" t="s">
        <v>1285</v>
      </c>
      <c r="B58" s="68" t="s">
        <v>569</v>
      </c>
      <c r="C58" s="28"/>
      <c r="D58" s="28"/>
      <c r="E58" s="28"/>
      <c r="F58" s="52"/>
      <c r="G58" s="113"/>
      <c r="H58" s="113"/>
      <c r="I58" s="52"/>
      <c r="J58" s="52"/>
      <c r="K58" s="52"/>
      <c r="L58" s="52"/>
      <c r="M58" s="83"/>
      <c r="N58" s="83"/>
      <c r="O58" s="83"/>
      <c r="P58" s="83"/>
      <c r="Q58" s="83"/>
      <c r="R58" s="83"/>
      <c r="S58" s="83"/>
      <c r="T58" s="83"/>
      <c r="U58" s="52"/>
      <c r="V58" s="52"/>
      <c r="W58" s="52"/>
      <c r="X58" s="52"/>
      <c r="Y58" s="52"/>
    </row>
    <row r="59" spans="1:25" ht="78.75" outlineLevel="1" x14ac:dyDescent="0.25">
      <c r="A59" s="96" t="s">
        <v>1286</v>
      </c>
      <c r="B59" s="68" t="s">
        <v>570</v>
      </c>
      <c r="C59" s="28"/>
      <c r="D59" s="28"/>
      <c r="E59" s="28"/>
      <c r="F59" s="52"/>
      <c r="G59" s="113"/>
      <c r="H59" s="113"/>
      <c r="I59" s="52"/>
      <c r="J59" s="52"/>
      <c r="K59" s="52"/>
      <c r="L59" s="52"/>
      <c r="M59" s="83"/>
      <c r="N59" s="83"/>
      <c r="O59" s="83"/>
      <c r="P59" s="83"/>
      <c r="Q59" s="83"/>
      <c r="R59" s="83"/>
      <c r="S59" s="83"/>
      <c r="T59" s="83"/>
      <c r="U59" s="52"/>
      <c r="V59" s="52"/>
      <c r="W59" s="52"/>
      <c r="X59" s="52"/>
      <c r="Y59" s="52"/>
    </row>
    <row r="60" spans="1:25" ht="78.75" outlineLevel="1" x14ac:dyDescent="0.25">
      <c r="A60" s="96" t="s">
        <v>1287</v>
      </c>
      <c r="B60" s="68" t="s">
        <v>571</v>
      </c>
      <c r="C60" s="28"/>
      <c r="D60" s="28"/>
      <c r="E60" s="28"/>
      <c r="F60" s="52"/>
      <c r="G60" s="113"/>
      <c r="H60" s="113"/>
      <c r="I60" s="52"/>
      <c r="J60" s="52"/>
      <c r="K60" s="52"/>
      <c r="L60" s="52"/>
      <c r="M60" s="83"/>
      <c r="N60" s="83"/>
      <c r="O60" s="83"/>
      <c r="P60" s="83"/>
      <c r="Q60" s="83"/>
      <c r="R60" s="83"/>
      <c r="S60" s="83"/>
      <c r="T60" s="83"/>
      <c r="U60" s="52"/>
      <c r="V60" s="52"/>
      <c r="W60" s="52"/>
      <c r="X60" s="52"/>
      <c r="Y60" s="52"/>
    </row>
    <row r="61" spans="1:25" ht="63" outlineLevel="1" x14ac:dyDescent="0.25">
      <c r="A61" s="96" t="s">
        <v>1288</v>
      </c>
      <c r="B61" s="68" t="s">
        <v>572</v>
      </c>
      <c r="C61" s="28"/>
      <c r="D61" s="28"/>
      <c r="E61" s="59"/>
      <c r="F61" s="47"/>
      <c r="G61" s="61"/>
      <c r="H61" s="61"/>
      <c r="I61" s="47"/>
      <c r="J61" s="47"/>
      <c r="K61" s="47"/>
      <c r="L61" s="47"/>
      <c r="M61" s="61"/>
      <c r="N61" s="61"/>
      <c r="O61" s="61"/>
      <c r="P61" s="61"/>
      <c r="Q61" s="61"/>
      <c r="R61" s="61"/>
      <c r="S61" s="61"/>
      <c r="T61" s="61"/>
      <c r="U61" s="52"/>
      <c r="V61" s="52"/>
      <c r="W61" s="52"/>
      <c r="X61" s="52"/>
      <c r="Y61" s="52"/>
    </row>
    <row r="62" spans="1:25" ht="78.75" outlineLevel="1" x14ac:dyDescent="0.25">
      <c r="A62" s="96" t="s">
        <v>1289</v>
      </c>
      <c r="B62" s="68" t="s">
        <v>573</v>
      </c>
      <c r="C62" s="28"/>
      <c r="D62" s="28"/>
      <c r="E62" s="28"/>
      <c r="F62" s="52"/>
      <c r="G62" s="113"/>
      <c r="H62" s="113"/>
      <c r="I62" s="52"/>
      <c r="J62" s="52"/>
      <c r="K62" s="52"/>
      <c r="L62" s="52"/>
      <c r="M62" s="83"/>
      <c r="N62" s="83"/>
      <c r="O62" s="83"/>
      <c r="P62" s="83"/>
      <c r="Q62" s="83"/>
      <c r="R62" s="83"/>
      <c r="S62" s="83"/>
      <c r="T62" s="83"/>
      <c r="U62" s="52"/>
      <c r="V62" s="52"/>
      <c r="W62" s="52"/>
      <c r="X62" s="52"/>
      <c r="Y62" s="52"/>
    </row>
    <row r="63" spans="1:25" ht="78.75" outlineLevel="1" x14ac:dyDescent="0.25">
      <c r="A63" s="96" t="s">
        <v>1290</v>
      </c>
      <c r="B63" s="68" t="s">
        <v>574</v>
      </c>
      <c r="C63" s="28"/>
      <c r="D63" s="28"/>
      <c r="E63" s="28"/>
      <c r="F63" s="52"/>
      <c r="G63" s="113"/>
      <c r="H63" s="113"/>
      <c r="I63" s="52"/>
      <c r="J63" s="52"/>
      <c r="K63" s="52"/>
      <c r="L63" s="52"/>
      <c r="M63" s="83"/>
      <c r="N63" s="83"/>
      <c r="O63" s="83"/>
      <c r="P63" s="83"/>
      <c r="Q63" s="83"/>
      <c r="R63" s="83"/>
      <c r="S63" s="83"/>
      <c r="T63" s="83"/>
      <c r="U63" s="52"/>
      <c r="V63" s="52"/>
      <c r="W63" s="52"/>
      <c r="X63" s="52"/>
      <c r="Y63" s="52"/>
    </row>
    <row r="64" spans="1:25" ht="63" outlineLevel="1" x14ac:dyDescent="0.25">
      <c r="A64" s="96" t="s">
        <v>1291</v>
      </c>
      <c r="B64" s="68" t="s">
        <v>575</v>
      </c>
      <c r="C64" s="28"/>
      <c r="D64" s="28"/>
      <c r="E64" s="28"/>
      <c r="F64" s="52"/>
      <c r="G64" s="113"/>
      <c r="H64" s="113"/>
      <c r="I64" s="52"/>
      <c r="J64" s="52"/>
      <c r="K64" s="52"/>
      <c r="L64" s="52"/>
      <c r="M64" s="83"/>
      <c r="N64" s="83"/>
      <c r="O64" s="83"/>
      <c r="P64" s="83"/>
      <c r="Q64" s="83"/>
      <c r="R64" s="83"/>
      <c r="S64" s="83"/>
      <c r="T64" s="83"/>
      <c r="U64" s="52"/>
      <c r="V64" s="52"/>
      <c r="W64" s="52"/>
      <c r="X64" s="52"/>
      <c r="Y64" s="52"/>
    </row>
    <row r="65" spans="1:25" ht="63" outlineLevel="1" x14ac:dyDescent="0.25">
      <c r="A65" s="96" t="s">
        <v>1292</v>
      </c>
      <c r="B65" s="68" t="s">
        <v>576</v>
      </c>
      <c r="C65" s="28"/>
      <c r="D65" s="28"/>
      <c r="E65" s="28"/>
      <c r="F65" s="52"/>
      <c r="G65" s="113"/>
      <c r="H65" s="113"/>
      <c r="I65" s="115"/>
      <c r="J65" s="115"/>
      <c r="K65" s="115"/>
      <c r="L65" s="115"/>
      <c r="M65" s="116"/>
      <c r="N65" s="83"/>
      <c r="O65" s="83"/>
      <c r="P65" s="83"/>
      <c r="Q65" s="83"/>
      <c r="R65" s="83"/>
      <c r="S65" s="83"/>
      <c r="T65" s="83"/>
      <c r="U65" s="52"/>
      <c r="V65" s="52"/>
      <c r="W65" s="52"/>
      <c r="X65" s="52"/>
      <c r="Y65" s="52"/>
    </row>
    <row r="66" spans="1:25" ht="63" outlineLevel="1" x14ac:dyDescent="0.25">
      <c r="A66" s="96" t="s">
        <v>1293</v>
      </c>
      <c r="B66" s="68" t="s">
        <v>577</v>
      </c>
      <c r="C66" s="28"/>
      <c r="D66" s="28"/>
      <c r="E66" s="28"/>
      <c r="F66" s="52"/>
      <c r="G66" s="113"/>
      <c r="H66" s="113"/>
      <c r="I66" s="52"/>
      <c r="J66" s="52"/>
      <c r="K66" s="52"/>
      <c r="L66" s="52"/>
      <c r="M66" s="83"/>
      <c r="N66" s="83"/>
      <c r="O66" s="83"/>
      <c r="P66" s="83"/>
      <c r="Q66" s="83"/>
      <c r="R66" s="83"/>
      <c r="S66" s="83"/>
      <c r="T66" s="83"/>
      <c r="U66" s="52"/>
      <c r="V66" s="52"/>
      <c r="W66" s="52"/>
      <c r="X66" s="52"/>
      <c r="Y66" s="52"/>
    </row>
    <row r="67" spans="1:25" ht="63" outlineLevel="1" x14ac:dyDescent="0.25">
      <c r="A67" s="96" t="s">
        <v>1294</v>
      </c>
      <c r="B67" s="68" t="s">
        <v>578</v>
      </c>
      <c r="C67" s="28"/>
      <c r="D67" s="28"/>
      <c r="E67" s="28"/>
      <c r="F67" s="52"/>
      <c r="G67" s="113"/>
      <c r="H67" s="113"/>
      <c r="I67" s="53"/>
      <c r="J67" s="53"/>
      <c r="K67" s="53"/>
      <c r="L67" s="53"/>
      <c r="M67" s="116"/>
      <c r="N67" s="83"/>
      <c r="O67" s="116"/>
      <c r="P67" s="116"/>
      <c r="Q67" s="116"/>
      <c r="R67" s="116"/>
      <c r="S67" s="83"/>
      <c r="T67" s="83"/>
      <c r="U67" s="52"/>
      <c r="V67" s="52"/>
      <c r="W67" s="52"/>
      <c r="X67" s="52"/>
      <c r="Y67" s="52"/>
    </row>
    <row r="68" spans="1:25" ht="78.75" outlineLevel="1" x14ac:dyDescent="0.25">
      <c r="A68" s="96" t="s">
        <v>1295</v>
      </c>
      <c r="B68" s="68" t="s">
        <v>579</v>
      </c>
      <c r="C68" s="28"/>
      <c r="D68" s="28"/>
      <c r="E68" s="28"/>
      <c r="F68" s="52"/>
      <c r="G68" s="113"/>
      <c r="H68" s="113"/>
      <c r="I68" s="52"/>
      <c r="J68" s="52"/>
      <c r="K68" s="52"/>
      <c r="L68" s="52"/>
      <c r="M68" s="83"/>
      <c r="N68" s="83"/>
      <c r="O68" s="83"/>
      <c r="P68" s="83"/>
      <c r="Q68" s="83"/>
      <c r="R68" s="83"/>
      <c r="S68" s="83"/>
      <c r="T68" s="83"/>
      <c r="U68" s="52"/>
      <c r="V68" s="52"/>
      <c r="W68" s="52"/>
      <c r="X68" s="52"/>
      <c r="Y68" s="52"/>
    </row>
    <row r="69" spans="1:25" ht="78.75" outlineLevel="1" x14ac:dyDescent="0.25">
      <c r="A69" s="96" t="s">
        <v>1296</v>
      </c>
      <c r="B69" s="68" t="s">
        <v>580</v>
      </c>
      <c r="C69" s="28"/>
      <c r="D69" s="28"/>
      <c r="E69" s="28"/>
      <c r="F69" s="52"/>
      <c r="G69" s="113"/>
      <c r="H69" s="113"/>
      <c r="I69" s="52"/>
      <c r="J69" s="52"/>
      <c r="K69" s="52"/>
      <c r="L69" s="52"/>
      <c r="M69" s="83"/>
      <c r="N69" s="83"/>
      <c r="O69" s="83"/>
      <c r="P69" s="83"/>
      <c r="Q69" s="83"/>
      <c r="R69" s="83"/>
      <c r="S69" s="83">
        <f>SUM(O69:R69)</f>
        <v>0</v>
      </c>
      <c r="T69" s="83">
        <f>N69+S69</f>
        <v>0</v>
      </c>
      <c r="U69" s="52"/>
      <c r="V69" s="52"/>
      <c r="W69" s="52"/>
      <c r="X69" s="52"/>
      <c r="Y69" s="52"/>
    </row>
    <row r="70" spans="1:25" ht="78.75" outlineLevel="1" x14ac:dyDescent="0.25">
      <c r="A70" s="96" t="s">
        <v>1297</v>
      </c>
      <c r="B70" s="68" t="s">
        <v>581</v>
      </c>
      <c r="C70" s="28"/>
      <c r="D70" s="28"/>
      <c r="E70" s="28" t="s">
        <v>1130</v>
      </c>
      <c r="F70" s="52" t="s">
        <v>1131</v>
      </c>
      <c r="G70" s="83">
        <v>224648.4</v>
      </c>
      <c r="H70" s="83">
        <f>G70/1.18/1000</f>
        <v>190.38</v>
      </c>
      <c r="I70" s="52"/>
      <c r="J70" s="52"/>
      <c r="K70" s="52"/>
      <c r="L70" s="52"/>
      <c r="M70" s="83"/>
      <c r="N70" s="83"/>
      <c r="O70" s="83"/>
      <c r="P70" s="83"/>
      <c r="Q70" s="83"/>
      <c r="R70" s="83"/>
      <c r="S70" s="83"/>
      <c r="T70" s="83">
        <f>H70+N70+S70</f>
        <v>190.38</v>
      </c>
      <c r="U70" s="52"/>
      <c r="V70" s="52"/>
      <c r="W70" s="52"/>
      <c r="X70" s="52"/>
      <c r="Y70" s="52"/>
    </row>
    <row r="71" spans="1:25" ht="78.75" outlineLevel="1" x14ac:dyDescent="0.25">
      <c r="A71" s="96" t="s">
        <v>1298</v>
      </c>
      <c r="B71" s="68" t="s">
        <v>582</v>
      </c>
      <c r="C71" s="28"/>
      <c r="D71" s="28"/>
      <c r="E71" s="28"/>
      <c r="F71" s="52"/>
      <c r="G71" s="113"/>
      <c r="H71" s="113"/>
      <c r="I71" s="52"/>
      <c r="J71" s="52"/>
      <c r="K71" s="52"/>
      <c r="L71" s="52"/>
      <c r="M71" s="83"/>
      <c r="N71" s="83"/>
      <c r="O71" s="83"/>
      <c r="P71" s="83"/>
      <c r="Q71" s="83"/>
      <c r="R71" s="83"/>
      <c r="S71" s="83"/>
      <c r="T71" s="83"/>
      <c r="U71" s="52"/>
      <c r="V71" s="52"/>
      <c r="W71" s="52"/>
      <c r="X71" s="52"/>
      <c r="Y71" s="52"/>
    </row>
    <row r="72" spans="1:25" ht="78.75" outlineLevel="1" x14ac:dyDescent="0.25">
      <c r="A72" s="96" t="s">
        <v>1299</v>
      </c>
      <c r="B72" s="68" t="s">
        <v>583</v>
      </c>
      <c r="C72" s="28"/>
      <c r="D72" s="28"/>
      <c r="E72" s="28"/>
      <c r="F72" s="52"/>
      <c r="G72" s="113"/>
      <c r="H72" s="113"/>
      <c r="I72" s="52"/>
      <c r="J72" s="52"/>
      <c r="K72" s="52"/>
      <c r="L72" s="52"/>
      <c r="M72" s="83"/>
      <c r="N72" s="83"/>
      <c r="O72" s="83"/>
      <c r="P72" s="83"/>
      <c r="Q72" s="83"/>
      <c r="R72" s="83"/>
      <c r="S72" s="83"/>
      <c r="T72" s="83"/>
      <c r="U72" s="52"/>
      <c r="V72" s="52"/>
      <c r="W72" s="52"/>
      <c r="X72" s="52"/>
      <c r="Y72" s="52"/>
    </row>
    <row r="73" spans="1:25" ht="78.75" outlineLevel="1" x14ac:dyDescent="0.25">
      <c r="A73" s="96" t="s">
        <v>1300</v>
      </c>
      <c r="B73" s="68" t="s">
        <v>584</v>
      </c>
      <c r="C73" s="28"/>
      <c r="D73" s="28"/>
      <c r="E73" s="28"/>
      <c r="F73" s="52"/>
      <c r="G73" s="113"/>
      <c r="H73" s="113"/>
      <c r="I73" s="52"/>
      <c r="J73" s="52"/>
      <c r="K73" s="52"/>
      <c r="L73" s="52"/>
      <c r="M73" s="83"/>
      <c r="N73" s="83"/>
      <c r="O73" s="83"/>
      <c r="P73" s="83"/>
      <c r="Q73" s="83"/>
      <c r="R73" s="83"/>
      <c r="S73" s="83"/>
      <c r="T73" s="83"/>
      <c r="U73" s="52"/>
      <c r="V73" s="52"/>
      <c r="W73" s="52"/>
      <c r="X73" s="52"/>
      <c r="Y73" s="52"/>
    </row>
    <row r="74" spans="1:25" ht="63" outlineLevel="1" x14ac:dyDescent="0.25">
      <c r="A74" s="96" t="s">
        <v>1301</v>
      </c>
      <c r="B74" s="68" t="s">
        <v>585</v>
      </c>
      <c r="C74" s="28"/>
      <c r="D74" s="28"/>
      <c r="E74" s="28"/>
      <c r="F74" s="52"/>
      <c r="G74" s="113"/>
      <c r="H74" s="113"/>
      <c r="I74" s="52"/>
      <c r="J74" s="52"/>
      <c r="K74" s="52"/>
      <c r="L74" s="52"/>
      <c r="M74" s="83"/>
      <c r="N74" s="83"/>
      <c r="O74" s="83"/>
      <c r="P74" s="83"/>
      <c r="Q74" s="83"/>
      <c r="R74" s="83"/>
      <c r="S74" s="83"/>
      <c r="T74" s="83"/>
      <c r="U74" s="52"/>
      <c r="V74" s="52"/>
      <c r="W74" s="52"/>
      <c r="X74" s="52"/>
      <c r="Y74" s="52"/>
    </row>
    <row r="75" spans="1:25" ht="78.75" outlineLevel="1" x14ac:dyDescent="0.25">
      <c r="A75" s="96" t="s">
        <v>1302</v>
      </c>
      <c r="B75" s="68" t="s">
        <v>586</v>
      </c>
      <c r="C75" s="28"/>
      <c r="D75" s="28"/>
      <c r="E75" s="28"/>
      <c r="F75" s="52"/>
      <c r="G75" s="113"/>
      <c r="H75" s="113"/>
      <c r="I75" s="52"/>
      <c r="J75" s="52"/>
      <c r="K75" s="52"/>
      <c r="L75" s="52"/>
      <c r="M75" s="83"/>
      <c r="N75" s="83"/>
      <c r="O75" s="83"/>
      <c r="P75" s="83"/>
      <c r="Q75" s="83"/>
      <c r="R75" s="83"/>
      <c r="S75" s="83"/>
      <c r="T75" s="83"/>
      <c r="U75" s="52"/>
      <c r="V75" s="52"/>
      <c r="W75" s="52"/>
      <c r="X75" s="52"/>
      <c r="Y75" s="52"/>
    </row>
    <row r="76" spans="1:25" ht="63" outlineLevel="1" x14ac:dyDescent="0.25">
      <c r="A76" s="96" t="s">
        <v>1303</v>
      </c>
      <c r="B76" s="68" t="s">
        <v>587</v>
      </c>
      <c r="C76" s="28"/>
      <c r="D76" s="28"/>
      <c r="E76" s="28"/>
      <c r="F76" s="52"/>
      <c r="G76" s="113"/>
      <c r="H76" s="113"/>
      <c r="I76" s="52"/>
      <c r="J76" s="52"/>
      <c r="K76" s="52"/>
      <c r="L76" s="52"/>
      <c r="M76" s="83"/>
      <c r="N76" s="83"/>
      <c r="O76" s="83"/>
      <c r="P76" s="83"/>
      <c r="Q76" s="83"/>
      <c r="R76" s="83"/>
      <c r="S76" s="83"/>
      <c r="T76" s="83">
        <f>H76+N76+S76</f>
        <v>0</v>
      </c>
      <c r="U76" s="52"/>
      <c r="V76" s="52"/>
      <c r="W76" s="52"/>
      <c r="X76" s="52"/>
      <c r="Y76" s="52"/>
    </row>
    <row r="77" spans="1:25" ht="78.75" outlineLevel="1" x14ac:dyDescent="0.25">
      <c r="A77" s="96" t="s">
        <v>1304</v>
      </c>
      <c r="B77" s="68" t="s">
        <v>588</v>
      </c>
      <c r="C77" s="86"/>
      <c r="D77" s="86"/>
      <c r="E77" s="87"/>
      <c r="F77" s="76"/>
      <c r="G77" s="80"/>
      <c r="H77" s="80"/>
      <c r="I77" s="76"/>
      <c r="J77" s="76"/>
      <c r="K77" s="76"/>
      <c r="L77" s="66"/>
      <c r="M77" s="83"/>
      <c r="N77" s="83"/>
      <c r="O77" s="73"/>
      <c r="P77" s="73"/>
      <c r="Q77" s="73"/>
      <c r="R77" s="73"/>
      <c r="S77" s="73"/>
      <c r="T77" s="73"/>
      <c r="U77" s="52"/>
      <c r="V77" s="52"/>
      <c r="W77" s="52"/>
      <c r="X77" s="52"/>
      <c r="Y77" s="52"/>
    </row>
    <row r="78" spans="1:25" ht="78.75" outlineLevel="1" x14ac:dyDescent="0.25">
      <c r="A78" s="96" t="s">
        <v>1305</v>
      </c>
      <c r="B78" s="68" t="s">
        <v>589</v>
      </c>
      <c r="C78" s="86"/>
      <c r="D78" s="86"/>
      <c r="E78" s="87"/>
      <c r="F78" s="76"/>
      <c r="G78" s="80"/>
      <c r="H78" s="80"/>
      <c r="I78" s="76"/>
      <c r="J78" s="76"/>
      <c r="K78" s="76"/>
      <c r="L78" s="66"/>
      <c r="M78" s="83"/>
      <c r="N78" s="83"/>
      <c r="O78" s="80"/>
      <c r="P78" s="80"/>
      <c r="Q78" s="80"/>
      <c r="R78" s="80"/>
      <c r="S78" s="80"/>
      <c r="T78" s="80"/>
      <c r="U78" s="52"/>
      <c r="V78" s="52"/>
      <c r="W78" s="52"/>
      <c r="X78" s="52"/>
      <c r="Y78" s="52"/>
    </row>
    <row r="79" spans="1:25" ht="47.25" outlineLevel="1" x14ac:dyDescent="0.25">
      <c r="A79" s="284" t="s">
        <v>1306</v>
      </c>
      <c r="B79" s="287" t="s">
        <v>590</v>
      </c>
      <c r="C79" s="86" t="s">
        <v>488</v>
      </c>
      <c r="D79" s="86"/>
      <c r="E79" s="87" t="s">
        <v>1095</v>
      </c>
      <c r="F79" s="76" t="s">
        <v>1096</v>
      </c>
      <c r="G79" s="80">
        <v>499719.67999999999</v>
      </c>
      <c r="H79" s="80">
        <f>G79/1.18/1000</f>
        <v>423.49125423728816</v>
      </c>
      <c r="I79" s="278" t="s">
        <v>1097</v>
      </c>
      <c r="J79" s="278" t="s">
        <v>1098</v>
      </c>
      <c r="K79" s="278" t="s">
        <v>1099</v>
      </c>
      <c r="L79" s="66" t="s">
        <v>1100</v>
      </c>
      <c r="M79" s="83">
        <v>2739361.7399999998</v>
      </c>
      <c r="N79" s="83">
        <f>M79/1.18/1000</f>
        <v>2321.4929999999999</v>
      </c>
      <c r="O79" s="80"/>
      <c r="P79" s="80"/>
      <c r="Q79" s="80"/>
      <c r="R79" s="80"/>
      <c r="S79" s="280">
        <f>SUM(O79:R80)</f>
        <v>0</v>
      </c>
      <c r="T79" s="280">
        <f>SUM(H79:H81)+SUM(N79:N81)+S79</f>
        <v>2888.8766694915257</v>
      </c>
      <c r="U79" s="52"/>
      <c r="V79" s="52"/>
      <c r="W79" s="52" t="s">
        <v>488</v>
      </c>
      <c r="X79" s="52"/>
      <c r="Y79" s="278" t="s">
        <v>1113</v>
      </c>
    </row>
    <row r="80" spans="1:25" ht="63" outlineLevel="1" x14ac:dyDescent="0.25">
      <c r="A80" s="285"/>
      <c r="B80" s="288"/>
      <c r="C80" s="86"/>
      <c r="D80" s="86"/>
      <c r="E80" s="87" t="s">
        <v>1102</v>
      </c>
      <c r="F80" s="76" t="s">
        <v>1103</v>
      </c>
      <c r="G80" s="80">
        <v>13737.85</v>
      </c>
      <c r="H80" s="80">
        <f>G80/1.18/1000</f>
        <v>11.642245762711866</v>
      </c>
      <c r="I80" s="279"/>
      <c r="J80" s="279"/>
      <c r="K80" s="279"/>
      <c r="L80" s="88" t="s">
        <v>1101</v>
      </c>
      <c r="M80" s="83">
        <v>9770.6</v>
      </c>
      <c r="N80" s="83">
        <f>M80/1.18/1000</f>
        <v>8.2801694915254256</v>
      </c>
      <c r="O80" s="80"/>
      <c r="P80" s="80"/>
      <c r="Q80" s="80"/>
      <c r="R80" s="80"/>
      <c r="S80" s="281"/>
      <c r="T80" s="281"/>
      <c r="U80" s="88"/>
      <c r="V80" s="88"/>
      <c r="W80" s="88"/>
      <c r="X80" s="88"/>
      <c r="Y80" s="279"/>
    </row>
    <row r="81" spans="1:25" ht="47.25" outlineLevel="1" x14ac:dyDescent="0.25">
      <c r="A81" s="286"/>
      <c r="B81" s="289"/>
      <c r="C81" s="86"/>
      <c r="D81" s="86"/>
      <c r="E81" s="87" t="s">
        <v>1114</v>
      </c>
      <c r="F81" s="76" t="s">
        <v>1115</v>
      </c>
      <c r="G81" s="80">
        <v>146284.6</v>
      </c>
      <c r="H81" s="80">
        <f>G81/1.18/1000</f>
        <v>123.97000000000001</v>
      </c>
      <c r="I81" s="90"/>
      <c r="J81" s="90"/>
      <c r="K81" s="90"/>
      <c r="L81" s="91"/>
      <c r="M81" s="83"/>
      <c r="N81" s="83"/>
      <c r="O81" s="80"/>
      <c r="P81" s="80"/>
      <c r="Q81" s="80"/>
      <c r="R81" s="80"/>
      <c r="S81" s="282"/>
      <c r="T81" s="282"/>
      <c r="U81" s="91"/>
      <c r="V81" s="91"/>
      <c r="W81" s="91"/>
      <c r="X81" s="91"/>
      <c r="Y81" s="91"/>
    </row>
    <row r="82" spans="1:25" ht="78.75" outlineLevel="1" x14ac:dyDescent="0.25">
      <c r="A82" s="96" t="s">
        <v>1307</v>
      </c>
      <c r="B82" s="68" t="s">
        <v>591</v>
      </c>
      <c r="C82" s="86"/>
      <c r="D82" s="86"/>
      <c r="E82" s="87"/>
      <c r="F82" s="76"/>
      <c r="G82" s="80"/>
      <c r="H82" s="80"/>
      <c r="I82" s="76"/>
      <c r="J82" s="76"/>
      <c r="K82" s="76"/>
      <c r="L82" s="66"/>
      <c r="M82" s="83"/>
      <c r="N82" s="83"/>
      <c r="O82" s="80"/>
      <c r="P82" s="80"/>
      <c r="Q82" s="80"/>
      <c r="R82" s="80"/>
      <c r="S82" s="80"/>
      <c r="T82" s="80"/>
      <c r="U82" s="52"/>
      <c r="V82" s="52"/>
      <c r="W82" s="52"/>
      <c r="X82" s="52"/>
      <c r="Y82" s="52"/>
    </row>
    <row r="83" spans="1:25" ht="78.75" outlineLevel="1" x14ac:dyDescent="0.25">
      <c r="A83" s="96" t="s">
        <v>1308</v>
      </c>
      <c r="B83" s="68" t="s">
        <v>592</v>
      </c>
      <c r="C83" s="86"/>
      <c r="D83" s="86"/>
      <c r="E83" s="87"/>
      <c r="F83" s="76"/>
      <c r="G83" s="80"/>
      <c r="H83" s="80"/>
      <c r="I83" s="76"/>
      <c r="J83" s="76"/>
      <c r="K83" s="76"/>
      <c r="L83" s="66"/>
      <c r="M83" s="83"/>
      <c r="N83" s="83"/>
      <c r="O83" s="80"/>
      <c r="P83" s="80"/>
      <c r="Q83" s="80"/>
      <c r="R83" s="80"/>
      <c r="S83" s="80"/>
      <c r="T83" s="80"/>
      <c r="U83" s="52"/>
      <c r="V83" s="52"/>
      <c r="W83" s="52"/>
      <c r="X83" s="52"/>
      <c r="Y83" s="52"/>
    </row>
    <row r="84" spans="1:25" ht="63" outlineLevel="1" x14ac:dyDescent="0.25">
      <c r="A84" s="96" t="s">
        <v>1309</v>
      </c>
      <c r="B84" s="68" t="s">
        <v>593</v>
      </c>
      <c r="C84" s="86"/>
      <c r="D84" s="86"/>
      <c r="E84" s="87"/>
      <c r="F84" s="76"/>
      <c r="G84" s="80"/>
      <c r="H84" s="80"/>
      <c r="I84" s="76"/>
      <c r="J84" s="76"/>
      <c r="K84" s="76"/>
      <c r="L84" s="66"/>
      <c r="M84" s="83"/>
      <c r="N84" s="83"/>
      <c r="O84" s="80"/>
      <c r="P84" s="80"/>
      <c r="Q84" s="80"/>
      <c r="R84" s="80"/>
      <c r="S84" s="80"/>
      <c r="T84" s="80"/>
      <c r="U84" s="52"/>
      <c r="V84" s="52"/>
      <c r="W84" s="52"/>
      <c r="X84" s="52"/>
      <c r="Y84" s="52"/>
    </row>
    <row r="85" spans="1:25" ht="63" outlineLevel="1" x14ac:dyDescent="0.25">
      <c r="A85" s="96" t="s">
        <v>1310</v>
      </c>
      <c r="B85" s="68" t="s">
        <v>594</v>
      </c>
      <c r="C85" s="86"/>
      <c r="D85" s="86"/>
      <c r="E85" s="87"/>
      <c r="F85" s="76"/>
      <c r="G85" s="80"/>
      <c r="H85" s="80"/>
      <c r="I85" s="76"/>
      <c r="J85" s="76"/>
      <c r="K85" s="76"/>
      <c r="L85" s="66"/>
      <c r="M85" s="83"/>
      <c r="N85" s="83"/>
      <c r="O85" s="80"/>
      <c r="P85" s="80"/>
      <c r="Q85" s="80"/>
      <c r="R85" s="80"/>
      <c r="S85" s="80"/>
      <c r="T85" s="80"/>
      <c r="U85" s="52"/>
      <c r="V85" s="52"/>
      <c r="W85" s="52"/>
      <c r="X85" s="52"/>
      <c r="Y85" s="52"/>
    </row>
    <row r="86" spans="1:25" ht="63" outlineLevel="1" x14ac:dyDescent="0.25">
      <c r="A86" s="96" t="s">
        <v>1311</v>
      </c>
      <c r="B86" s="68" t="s">
        <v>595</v>
      </c>
      <c r="C86" s="86"/>
      <c r="D86" s="86"/>
      <c r="E86" s="87"/>
      <c r="F86" s="76"/>
      <c r="G86" s="80"/>
      <c r="H86" s="80"/>
      <c r="I86" s="76"/>
      <c r="J86" s="76"/>
      <c r="K86" s="76"/>
      <c r="L86" s="66"/>
      <c r="M86" s="83"/>
      <c r="N86" s="83"/>
      <c r="O86" s="80"/>
      <c r="P86" s="80"/>
      <c r="Q86" s="80"/>
      <c r="R86" s="80"/>
      <c r="S86" s="80"/>
      <c r="T86" s="80"/>
      <c r="U86" s="52"/>
      <c r="V86" s="52"/>
      <c r="W86" s="52"/>
      <c r="X86" s="52"/>
      <c r="Y86" s="52"/>
    </row>
    <row r="87" spans="1:25" ht="63" outlineLevel="1" x14ac:dyDescent="0.25">
      <c r="A87" s="96" t="s">
        <v>1312</v>
      </c>
      <c r="B87" s="68" t="s">
        <v>596</v>
      </c>
      <c r="C87" s="86"/>
      <c r="D87" s="86"/>
      <c r="E87" s="87"/>
      <c r="F87" s="76"/>
      <c r="G87" s="80"/>
      <c r="H87" s="80"/>
      <c r="I87" s="76"/>
      <c r="J87" s="76"/>
      <c r="K87" s="76"/>
      <c r="L87" s="66"/>
      <c r="M87" s="83"/>
      <c r="N87" s="83"/>
      <c r="O87" s="80"/>
      <c r="P87" s="80"/>
      <c r="Q87" s="80"/>
      <c r="R87" s="80"/>
      <c r="S87" s="80"/>
      <c r="T87" s="80"/>
      <c r="U87" s="52"/>
      <c r="V87" s="52"/>
      <c r="W87" s="52"/>
      <c r="X87" s="52"/>
      <c r="Y87" s="52"/>
    </row>
    <row r="88" spans="1:25" ht="78.75" outlineLevel="1" x14ac:dyDescent="0.25">
      <c r="A88" s="96" t="s">
        <v>1313</v>
      </c>
      <c r="B88" s="68" t="s">
        <v>597</v>
      </c>
      <c r="C88" s="86"/>
      <c r="D88" s="86"/>
      <c r="E88" s="87"/>
      <c r="F88" s="76"/>
      <c r="G88" s="80"/>
      <c r="H88" s="80"/>
      <c r="I88" s="76"/>
      <c r="J88" s="76"/>
      <c r="K88" s="76"/>
      <c r="L88" s="107"/>
      <c r="M88" s="83"/>
      <c r="N88" s="83"/>
      <c r="O88" s="80"/>
      <c r="P88" s="80"/>
      <c r="Q88" s="80"/>
      <c r="R88" s="80"/>
      <c r="S88" s="80"/>
      <c r="T88" s="80"/>
      <c r="U88" s="52"/>
      <c r="V88" s="58"/>
      <c r="W88" s="52"/>
      <c r="X88" s="52"/>
      <c r="Y88" s="52"/>
    </row>
    <row r="89" spans="1:25" ht="78.75" outlineLevel="1" x14ac:dyDescent="0.25">
      <c r="A89" s="96" t="s">
        <v>1314</v>
      </c>
      <c r="B89" s="68" t="s">
        <v>598</v>
      </c>
      <c r="C89" s="86"/>
      <c r="D89" s="86"/>
      <c r="E89" s="87"/>
      <c r="F89" s="76"/>
      <c r="G89" s="80"/>
      <c r="H89" s="80"/>
      <c r="I89" s="76"/>
      <c r="J89" s="76"/>
      <c r="K89" s="76"/>
      <c r="L89" s="66"/>
      <c r="M89" s="83"/>
      <c r="N89" s="83"/>
      <c r="O89" s="80"/>
      <c r="P89" s="80"/>
      <c r="Q89" s="80"/>
      <c r="R89" s="80"/>
      <c r="S89" s="80"/>
      <c r="T89" s="80"/>
      <c r="U89" s="52"/>
      <c r="V89" s="52"/>
      <c r="W89" s="52"/>
      <c r="X89" s="52"/>
      <c r="Y89" s="52"/>
    </row>
    <row r="90" spans="1:25" ht="78.75" outlineLevel="1" x14ac:dyDescent="0.25">
      <c r="A90" s="96" t="s">
        <v>1315</v>
      </c>
      <c r="B90" s="68" t="s">
        <v>599</v>
      </c>
      <c r="C90" s="86"/>
      <c r="D90" s="86"/>
      <c r="E90" s="87"/>
      <c r="F90" s="76"/>
      <c r="G90" s="80"/>
      <c r="H90" s="80"/>
      <c r="I90" s="76"/>
      <c r="J90" s="76"/>
      <c r="K90" s="76"/>
      <c r="L90" s="66"/>
      <c r="M90" s="83"/>
      <c r="N90" s="83"/>
      <c r="O90" s="80"/>
      <c r="P90" s="80"/>
      <c r="Q90" s="80"/>
      <c r="R90" s="80"/>
      <c r="S90" s="80"/>
      <c r="T90" s="80"/>
      <c r="U90" s="52"/>
      <c r="V90" s="52"/>
      <c r="W90" s="52"/>
      <c r="X90" s="52"/>
      <c r="Y90" s="52"/>
    </row>
    <row r="91" spans="1:25" ht="63" customHeight="1" outlineLevel="1" x14ac:dyDescent="0.25">
      <c r="A91" s="96" t="s">
        <v>1316</v>
      </c>
      <c r="B91" s="190" t="s">
        <v>600</v>
      </c>
      <c r="C91" s="86"/>
      <c r="D91" s="86"/>
      <c r="E91" s="87" t="s">
        <v>1104</v>
      </c>
      <c r="F91" s="76" t="s">
        <v>1105</v>
      </c>
      <c r="G91" s="80">
        <v>451503.39999999997</v>
      </c>
      <c r="H91" s="80">
        <f>G91/1.18/1000</f>
        <v>382.63</v>
      </c>
      <c r="I91" s="76"/>
      <c r="J91" s="76"/>
      <c r="K91" s="76"/>
      <c r="L91" s="66"/>
      <c r="M91" s="83"/>
      <c r="N91" s="83"/>
      <c r="O91" s="80"/>
      <c r="P91" s="80"/>
      <c r="Q91" s="80"/>
      <c r="R91" s="80"/>
      <c r="S91" s="80"/>
      <c r="T91" s="73">
        <f>H91+N91+S91</f>
        <v>382.63</v>
      </c>
      <c r="U91" s="182"/>
      <c r="V91" s="182"/>
      <c r="W91" s="182"/>
      <c r="X91" s="182"/>
      <c r="Y91" s="63"/>
    </row>
    <row r="92" spans="1:25" ht="63" outlineLevel="1" x14ac:dyDescent="0.25">
      <c r="A92" s="96" t="s">
        <v>1317</v>
      </c>
      <c r="B92" s="68" t="s">
        <v>601</v>
      </c>
      <c r="C92" s="86"/>
      <c r="D92" s="86"/>
      <c r="E92" s="87"/>
      <c r="F92" s="76"/>
      <c r="G92" s="80"/>
      <c r="H92" s="80"/>
      <c r="I92" s="76"/>
      <c r="J92" s="76"/>
      <c r="K92" s="76"/>
      <c r="L92" s="66"/>
      <c r="M92" s="83"/>
      <c r="N92" s="83"/>
      <c r="O92" s="80"/>
      <c r="P92" s="80"/>
      <c r="Q92" s="80"/>
      <c r="R92" s="80"/>
      <c r="S92" s="80"/>
      <c r="T92" s="80"/>
      <c r="U92" s="52"/>
      <c r="V92" s="47"/>
      <c r="W92" s="52"/>
      <c r="X92" s="52"/>
      <c r="Y92" s="52"/>
    </row>
    <row r="93" spans="1:25" ht="78.75" outlineLevel="1" x14ac:dyDescent="0.25">
      <c r="A93" s="96" t="s">
        <v>1318</v>
      </c>
      <c r="B93" s="68" t="s">
        <v>602</v>
      </c>
      <c r="C93" s="86"/>
      <c r="D93" s="86"/>
      <c r="E93" s="87"/>
      <c r="F93" s="76"/>
      <c r="G93" s="80"/>
      <c r="H93" s="80"/>
      <c r="I93" s="75"/>
      <c r="J93" s="76"/>
      <c r="K93" s="76"/>
      <c r="L93" s="66"/>
      <c r="M93" s="83"/>
      <c r="N93" s="83"/>
      <c r="O93" s="80"/>
      <c r="P93" s="80"/>
      <c r="Q93" s="80"/>
      <c r="R93" s="80"/>
      <c r="S93" s="80"/>
      <c r="T93" s="80"/>
      <c r="U93" s="52"/>
      <c r="V93" s="47"/>
      <c r="W93" s="52"/>
      <c r="X93" s="52"/>
      <c r="Y93" s="52"/>
    </row>
    <row r="94" spans="1:25" ht="78.75" outlineLevel="1" x14ac:dyDescent="0.25">
      <c r="A94" s="96" t="s">
        <v>1319</v>
      </c>
      <c r="B94" s="68" t="s">
        <v>603</v>
      </c>
      <c r="C94" s="86"/>
      <c r="D94" s="86"/>
      <c r="E94" s="87"/>
      <c r="F94" s="76"/>
      <c r="G94" s="80"/>
      <c r="H94" s="80"/>
      <c r="I94" s="76"/>
      <c r="J94" s="76"/>
      <c r="K94" s="76"/>
      <c r="L94" s="66"/>
      <c r="M94" s="83"/>
      <c r="N94" s="83"/>
      <c r="O94" s="80"/>
      <c r="P94" s="80"/>
      <c r="Q94" s="80"/>
      <c r="R94" s="80"/>
      <c r="S94" s="80"/>
      <c r="T94" s="80"/>
      <c r="U94" s="52"/>
      <c r="V94" s="47"/>
      <c r="W94" s="52"/>
      <c r="X94" s="52"/>
      <c r="Y94" s="52"/>
    </row>
    <row r="95" spans="1:25" ht="78.75" outlineLevel="1" x14ac:dyDescent="0.25">
      <c r="A95" s="96" t="s">
        <v>1320</v>
      </c>
      <c r="B95" s="68" t="s">
        <v>604</v>
      </c>
      <c r="C95" s="86"/>
      <c r="D95" s="86"/>
      <c r="E95" s="87"/>
      <c r="F95" s="76"/>
      <c r="G95" s="80"/>
      <c r="H95" s="80"/>
      <c r="I95" s="76"/>
      <c r="J95" s="76"/>
      <c r="K95" s="75"/>
      <c r="L95" s="66"/>
      <c r="M95" s="83"/>
      <c r="N95" s="83"/>
      <c r="O95" s="80"/>
      <c r="P95" s="80"/>
      <c r="Q95" s="80"/>
      <c r="R95" s="80"/>
      <c r="S95" s="80"/>
      <c r="T95" s="80"/>
      <c r="U95" s="52"/>
      <c r="V95" s="47"/>
      <c r="W95" s="52"/>
      <c r="X95" s="52"/>
      <c r="Y95" s="52"/>
    </row>
    <row r="96" spans="1:25" ht="78.75" outlineLevel="1" x14ac:dyDescent="0.25">
      <c r="A96" s="96" t="s">
        <v>1321</v>
      </c>
      <c r="B96" s="68" t="s">
        <v>605</v>
      </c>
      <c r="C96" s="86"/>
      <c r="D96" s="86"/>
      <c r="E96" s="87"/>
      <c r="F96" s="76"/>
      <c r="G96" s="80"/>
      <c r="H96" s="80"/>
      <c r="I96" s="66"/>
      <c r="J96" s="66"/>
      <c r="K96" s="65"/>
      <c r="L96" s="66"/>
      <c r="M96" s="83"/>
      <c r="N96" s="83"/>
      <c r="O96" s="80"/>
      <c r="P96" s="80"/>
      <c r="Q96" s="80"/>
      <c r="R96" s="80"/>
      <c r="S96" s="80"/>
      <c r="T96" s="80"/>
      <c r="U96" s="52"/>
      <c r="V96" s="47"/>
      <c r="W96" s="52"/>
      <c r="X96" s="52"/>
      <c r="Y96" s="52"/>
    </row>
    <row r="97" spans="1:25" ht="78.75" outlineLevel="1" x14ac:dyDescent="0.25">
      <c r="A97" s="96" t="s">
        <v>1322</v>
      </c>
      <c r="B97" s="68" t="s">
        <v>606</v>
      </c>
      <c r="C97" s="86"/>
      <c r="D97" s="86"/>
      <c r="E97" s="87"/>
      <c r="F97" s="76"/>
      <c r="G97" s="80"/>
      <c r="H97" s="80"/>
      <c r="I97" s="85"/>
      <c r="J97" s="85"/>
      <c r="K97" s="85"/>
      <c r="L97" s="85"/>
      <c r="M97" s="83"/>
      <c r="N97" s="83"/>
      <c r="O97" s="80"/>
      <c r="P97" s="80"/>
      <c r="Q97" s="80"/>
      <c r="R97" s="80"/>
      <c r="S97" s="80"/>
      <c r="T97" s="80"/>
      <c r="U97" s="52"/>
      <c r="V97" s="52"/>
      <c r="W97" s="52"/>
      <c r="X97" s="52"/>
      <c r="Y97" s="52"/>
    </row>
    <row r="98" spans="1:25" ht="78.75" outlineLevel="1" x14ac:dyDescent="0.25">
      <c r="A98" s="96" t="s">
        <v>1323</v>
      </c>
      <c r="B98" s="68" t="s">
        <v>607</v>
      </c>
      <c r="C98" s="86"/>
      <c r="D98" s="86"/>
      <c r="E98" s="87"/>
      <c r="F98" s="76"/>
      <c r="G98" s="80"/>
      <c r="H98" s="80"/>
      <c r="I98" s="76"/>
      <c r="J98" s="76"/>
      <c r="K98" s="76"/>
      <c r="L98" s="85"/>
      <c r="M98" s="83"/>
      <c r="N98" s="83"/>
      <c r="O98" s="80"/>
      <c r="P98" s="80"/>
      <c r="Q98" s="80"/>
      <c r="R98" s="80"/>
      <c r="S98" s="80"/>
      <c r="T98" s="80"/>
      <c r="U98" s="52"/>
      <c r="V98" s="52"/>
      <c r="W98" s="52"/>
      <c r="X98" s="52"/>
      <c r="Y98" s="52"/>
    </row>
    <row r="99" spans="1:25" ht="31.5" outlineLevel="1" x14ac:dyDescent="0.25">
      <c r="A99" s="284" t="s">
        <v>1324</v>
      </c>
      <c r="B99" s="294" t="s">
        <v>608</v>
      </c>
      <c r="C99" s="291" t="s">
        <v>488</v>
      </c>
      <c r="D99" s="72"/>
      <c r="E99" s="297" t="s">
        <v>1068</v>
      </c>
      <c r="F99" s="76" t="s">
        <v>1069</v>
      </c>
      <c r="G99" s="80">
        <v>130921.47199999998</v>
      </c>
      <c r="H99" s="80">
        <f>G99/1.18/1000</f>
        <v>110.95039999999999</v>
      </c>
      <c r="I99" s="76" t="s">
        <v>1065</v>
      </c>
      <c r="J99" s="76" t="s">
        <v>1071</v>
      </c>
      <c r="K99" s="76"/>
      <c r="L99" s="85"/>
      <c r="M99" s="83"/>
      <c r="N99" s="83">
        <f>480600.77/1000</f>
        <v>480.60077000000001</v>
      </c>
      <c r="O99" s="80"/>
      <c r="P99" s="80"/>
      <c r="Q99" s="80"/>
      <c r="R99" s="80"/>
      <c r="S99" s="280"/>
      <c r="T99" s="280">
        <f>SUM(H99:H101)+SUM(N99:N101)+SUM(S99:S101)</f>
        <v>4060.3440900000001</v>
      </c>
      <c r="U99" s="52"/>
      <c r="V99" s="52"/>
      <c r="W99" s="52"/>
      <c r="X99" s="52"/>
      <c r="Y99" s="278" t="s">
        <v>1151</v>
      </c>
    </row>
    <row r="100" spans="1:25" ht="31.5" outlineLevel="1" x14ac:dyDescent="0.25">
      <c r="A100" s="285"/>
      <c r="B100" s="295"/>
      <c r="C100" s="292"/>
      <c r="D100" s="74"/>
      <c r="E100" s="297"/>
      <c r="F100" s="76" t="s">
        <v>1070</v>
      </c>
      <c r="G100" s="80">
        <v>4083735.6455999995</v>
      </c>
      <c r="H100" s="80">
        <f>G100/1.18/1000</f>
        <v>3460.7929199999999</v>
      </c>
      <c r="I100" s="76"/>
      <c r="J100" s="76"/>
      <c r="K100" s="76"/>
      <c r="L100" s="113"/>
      <c r="M100" s="83"/>
      <c r="N100" s="83"/>
      <c r="O100" s="80"/>
      <c r="P100" s="80"/>
      <c r="Q100" s="80"/>
      <c r="R100" s="80"/>
      <c r="S100" s="281"/>
      <c r="T100" s="281"/>
      <c r="U100" s="113"/>
      <c r="V100" s="113"/>
      <c r="W100" s="113"/>
      <c r="X100" s="113"/>
      <c r="Y100" s="283"/>
    </row>
    <row r="101" spans="1:25" ht="78.75" outlineLevel="1" x14ac:dyDescent="0.25">
      <c r="A101" s="286"/>
      <c r="B101" s="296"/>
      <c r="C101" s="293"/>
      <c r="D101" s="77"/>
      <c r="E101" s="78" t="s">
        <v>1146</v>
      </c>
      <c r="F101" s="76" t="s">
        <v>1145</v>
      </c>
      <c r="G101" s="80">
        <v>8000</v>
      </c>
      <c r="H101" s="80">
        <f>G101/1000</f>
        <v>8</v>
      </c>
      <c r="I101" s="76"/>
      <c r="J101" s="76"/>
      <c r="K101" s="76"/>
      <c r="L101" s="85"/>
      <c r="M101" s="83"/>
      <c r="N101" s="83"/>
      <c r="O101" s="80"/>
      <c r="P101" s="80"/>
      <c r="Q101" s="80"/>
      <c r="R101" s="80"/>
      <c r="S101" s="282"/>
      <c r="T101" s="282"/>
      <c r="U101" s="85"/>
      <c r="V101" s="85"/>
      <c r="W101" s="85"/>
      <c r="X101" s="85"/>
      <c r="Y101" s="279"/>
    </row>
    <row r="102" spans="1:25" ht="78.75" outlineLevel="1" x14ac:dyDescent="0.25">
      <c r="A102" s="96" t="s">
        <v>1325</v>
      </c>
      <c r="B102" s="68" t="s">
        <v>609</v>
      </c>
      <c r="C102" s="86"/>
      <c r="D102" s="86"/>
      <c r="E102" s="87"/>
      <c r="F102" s="76"/>
      <c r="G102" s="80"/>
      <c r="H102" s="80"/>
      <c r="I102" s="76"/>
      <c r="J102" s="76"/>
      <c r="K102" s="76"/>
      <c r="L102" s="85"/>
      <c r="M102" s="83"/>
      <c r="N102" s="83"/>
      <c r="O102" s="80"/>
      <c r="P102" s="80"/>
      <c r="Q102" s="80"/>
      <c r="R102" s="80"/>
      <c r="S102" s="80"/>
      <c r="T102" s="80"/>
      <c r="U102" s="52"/>
      <c r="V102" s="52"/>
      <c r="W102" s="52"/>
      <c r="X102" s="52"/>
      <c r="Y102" s="52"/>
    </row>
    <row r="103" spans="1:25" ht="78.75" outlineLevel="1" x14ac:dyDescent="0.25">
      <c r="A103" s="96" t="s">
        <v>1326</v>
      </c>
      <c r="B103" s="68" t="s">
        <v>610</v>
      </c>
      <c r="C103" s="28"/>
      <c r="D103" s="28"/>
      <c r="E103" s="60"/>
      <c r="F103" s="52"/>
      <c r="G103" s="61"/>
      <c r="H103" s="61"/>
      <c r="I103" s="52"/>
      <c r="J103" s="52"/>
      <c r="K103" s="52"/>
      <c r="L103" s="52"/>
      <c r="M103" s="61"/>
      <c r="N103" s="61"/>
      <c r="O103" s="61"/>
      <c r="P103" s="61"/>
      <c r="Q103" s="61"/>
      <c r="R103" s="61"/>
      <c r="S103" s="61"/>
      <c r="T103" s="61"/>
      <c r="U103" s="52"/>
      <c r="V103" s="52"/>
      <c r="W103" s="52"/>
      <c r="X103" s="52"/>
      <c r="Y103" s="52"/>
    </row>
    <row r="104" spans="1:25" ht="78.75" outlineLevel="1" x14ac:dyDescent="0.25">
      <c r="A104" s="96" t="s">
        <v>1327</v>
      </c>
      <c r="B104" s="68" t="s">
        <v>611</v>
      </c>
      <c r="C104" s="28"/>
      <c r="D104" s="28"/>
      <c r="E104" s="60"/>
      <c r="F104" s="52"/>
      <c r="G104" s="61"/>
      <c r="H104" s="61"/>
      <c r="I104" s="52"/>
      <c r="J104" s="52"/>
      <c r="K104" s="52"/>
      <c r="L104" s="52"/>
      <c r="M104" s="61"/>
      <c r="N104" s="61"/>
      <c r="O104" s="61"/>
      <c r="P104" s="61"/>
      <c r="Q104" s="61"/>
      <c r="R104" s="61"/>
      <c r="S104" s="61"/>
      <c r="T104" s="61"/>
      <c r="U104" s="52"/>
      <c r="V104" s="52"/>
      <c r="W104" s="52"/>
      <c r="X104" s="52"/>
      <c r="Y104" s="52"/>
    </row>
    <row r="105" spans="1:25" ht="94.5" outlineLevel="1" x14ac:dyDescent="0.25">
      <c r="A105" s="96" t="s">
        <v>1328</v>
      </c>
      <c r="B105" s="68" t="s">
        <v>612</v>
      </c>
      <c r="C105" s="28"/>
      <c r="D105" s="28"/>
      <c r="E105" s="60"/>
      <c r="F105" s="52"/>
      <c r="G105" s="83"/>
      <c r="H105" s="83"/>
      <c r="I105" s="52"/>
      <c r="J105" s="52"/>
      <c r="K105" s="52"/>
      <c r="L105" s="52"/>
      <c r="M105" s="83"/>
      <c r="N105" s="83"/>
      <c r="O105" s="83"/>
      <c r="P105" s="83"/>
      <c r="Q105" s="83"/>
      <c r="R105" s="83"/>
      <c r="S105" s="83"/>
      <c r="T105" s="83">
        <f>H105+N105+S105</f>
        <v>0</v>
      </c>
      <c r="U105" s="52"/>
      <c r="V105" s="52"/>
      <c r="W105" s="52"/>
      <c r="X105" s="52"/>
      <c r="Y105" s="113"/>
    </row>
    <row r="106" spans="1:25" ht="78.75" outlineLevel="1" x14ac:dyDescent="0.25">
      <c r="A106" s="96" t="s">
        <v>1329</v>
      </c>
      <c r="B106" s="68" t="s">
        <v>613</v>
      </c>
      <c r="C106" s="28"/>
      <c r="D106" s="28"/>
      <c r="E106" s="60"/>
      <c r="F106" s="52"/>
      <c r="G106" s="83"/>
      <c r="H106" s="83"/>
      <c r="I106" s="52"/>
      <c r="J106" s="52"/>
      <c r="K106" s="52"/>
      <c r="L106" s="52"/>
      <c r="M106" s="83"/>
      <c r="N106" s="83"/>
      <c r="O106" s="83"/>
      <c r="P106" s="83"/>
      <c r="Q106" s="83"/>
      <c r="R106" s="83"/>
      <c r="S106" s="83"/>
      <c r="T106" s="83"/>
      <c r="U106" s="52"/>
      <c r="V106" s="52"/>
      <c r="W106" s="52"/>
      <c r="X106" s="52"/>
      <c r="Y106" s="52"/>
    </row>
    <row r="107" spans="1:25" ht="78.75" outlineLevel="1" x14ac:dyDescent="0.25">
      <c r="A107" s="96" t="s">
        <v>1330</v>
      </c>
      <c r="B107" s="68" t="s">
        <v>614</v>
      </c>
      <c r="C107" s="28"/>
      <c r="D107" s="28"/>
      <c r="E107" s="60"/>
      <c r="F107" s="52"/>
      <c r="G107" s="83"/>
      <c r="H107" s="83"/>
      <c r="I107" s="52"/>
      <c r="J107" s="52"/>
      <c r="K107" s="52"/>
      <c r="L107" s="52"/>
      <c r="M107" s="83"/>
      <c r="N107" s="83"/>
      <c r="O107" s="83"/>
      <c r="P107" s="83"/>
      <c r="Q107" s="83"/>
      <c r="R107" s="83"/>
      <c r="S107" s="83">
        <f>SUM(O107:R107)</f>
        <v>0</v>
      </c>
      <c r="T107" s="83">
        <f>H107+N107+S107</f>
        <v>0</v>
      </c>
      <c r="U107" s="52"/>
      <c r="V107" s="52"/>
      <c r="W107" s="52"/>
      <c r="X107" s="52"/>
      <c r="Y107" s="114"/>
    </row>
    <row r="108" spans="1:25" ht="31.5" outlineLevel="1" x14ac:dyDescent="0.25">
      <c r="A108" s="96" t="s">
        <v>1331</v>
      </c>
      <c r="B108" s="111" t="s">
        <v>617</v>
      </c>
      <c r="C108" s="28"/>
      <c r="D108" s="28"/>
      <c r="E108" s="60"/>
      <c r="F108" s="52"/>
      <c r="G108" s="83"/>
      <c r="H108" s="83"/>
      <c r="I108" s="52"/>
      <c r="J108" s="52"/>
      <c r="K108" s="52"/>
      <c r="L108" s="52"/>
      <c r="M108" s="83"/>
      <c r="N108" s="83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</row>
    <row r="109" spans="1:25" ht="31.5" outlineLevel="1" x14ac:dyDescent="0.25">
      <c r="A109" s="96" t="s">
        <v>1332</v>
      </c>
      <c r="B109" s="68" t="s">
        <v>618</v>
      </c>
      <c r="C109" s="28"/>
      <c r="D109" s="28"/>
      <c r="E109" s="60"/>
      <c r="F109" s="52"/>
      <c r="G109" s="83"/>
      <c r="H109" s="83"/>
      <c r="I109" s="52"/>
      <c r="J109" s="52"/>
      <c r="K109" s="52"/>
      <c r="L109" s="52"/>
      <c r="M109" s="83"/>
      <c r="N109" s="83"/>
      <c r="O109" s="83"/>
      <c r="P109" s="83"/>
      <c r="Q109" s="83"/>
      <c r="R109" s="83"/>
      <c r="S109" s="83"/>
      <c r="T109" s="83"/>
      <c r="U109" s="52"/>
      <c r="V109" s="52"/>
      <c r="W109" s="52"/>
      <c r="X109" s="52"/>
      <c r="Y109" s="99"/>
    </row>
    <row r="110" spans="1:25" ht="47.25" outlineLevel="1" x14ac:dyDescent="0.25">
      <c r="A110" s="96" t="s">
        <v>1333</v>
      </c>
      <c r="B110" s="68" t="s">
        <v>619</v>
      </c>
      <c r="C110" s="28"/>
      <c r="D110" s="28"/>
      <c r="E110" s="60"/>
      <c r="F110" s="52"/>
      <c r="G110" s="83"/>
      <c r="H110" s="83"/>
      <c r="I110" s="52"/>
      <c r="J110" s="52"/>
      <c r="K110" s="52"/>
      <c r="L110" s="52"/>
      <c r="M110" s="83"/>
      <c r="N110" s="83"/>
      <c r="O110" s="83"/>
      <c r="P110" s="83"/>
      <c r="Q110" s="83"/>
      <c r="R110" s="83"/>
      <c r="S110" s="83"/>
      <c r="T110" s="83"/>
      <c r="U110" s="52"/>
      <c r="V110" s="52"/>
      <c r="W110" s="52"/>
      <c r="X110" s="52"/>
      <c r="Y110" s="52"/>
    </row>
    <row r="111" spans="1:25" ht="47.25" outlineLevel="1" x14ac:dyDescent="0.25">
      <c r="A111" s="96" t="s">
        <v>1334</v>
      </c>
      <c r="B111" s="70" t="s">
        <v>620</v>
      </c>
      <c r="C111" s="28"/>
      <c r="D111" s="28"/>
      <c r="E111" s="60"/>
      <c r="F111" s="52"/>
      <c r="G111" s="83"/>
      <c r="H111" s="83"/>
      <c r="I111" s="52"/>
      <c r="J111" s="52"/>
      <c r="K111" s="52"/>
      <c r="L111" s="52"/>
      <c r="M111" s="83"/>
      <c r="N111" s="83"/>
      <c r="O111" s="83"/>
      <c r="P111" s="83"/>
      <c r="Q111" s="83"/>
      <c r="R111" s="83"/>
      <c r="S111" s="83"/>
      <c r="T111" s="83"/>
      <c r="U111" s="52"/>
      <c r="V111" s="52"/>
      <c r="W111" s="52"/>
      <c r="X111" s="52"/>
      <c r="Y111" s="52"/>
    </row>
    <row r="112" spans="1:25" ht="47.25" outlineLevel="1" x14ac:dyDescent="0.25">
      <c r="A112" s="96" t="s">
        <v>1335</v>
      </c>
      <c r="B112" s="70" t="s">
        <v>621</v>
      </c>
      <c r="C112" s="28"/>
      <c r="D112" s="28"/>
      <c r="E112" s="60"/>
      <c r="F112" s="52"/>
      <c r="G112" s="83"/>
      <c r="H112" s="83"/>
      <c r="I112" s="52"/>
      <c r="J112" s="52"/>
      <c r="K112" s="52"/>
      <c r="L112" s="52"/>
      <c r="M112" s="83"/>
      <c r="N112" s="83"/>
      <c r="O112" s="83"/>
      <c r="P112" s="83"/>
      <c r="Q112" s="83"/>
      <c r="R112" s="83"/>
      <c r="S112" s="83"/>
      <c r="T112" s="83"/>
      <c r="U112" s="52"/>
      <c r="V112" s="52"/>
      <c r="W112" s="52"/>
      <c r="X112" s="52"/>
      <c r="Y112" s="52"/>
    </row>
    <row r="113" spans="1:25" ht="31.5" outlineLevel="1" x14ac:dyDescent="0.25">
      <c r="A113" s="96" t="s">
        <v>1336</v>
      </c>
      <c r="B113" s="70" t="s">
        <v>622</v>
      </c>
      <c r="C113" s="28"/>
      <c r="D113" s="28"/>
      <c r="E113" s="60"/>
      <c r="F113" s="52"/>
      <c r="G113" s="83"/>
      <c r="H113" s="83"/>
      <c r="I113" s="52"/>
      <c r="J113" s="52"/>
      <c r="K113" s="52"/>
      <c r="L113" s="52"/>
      <c r="M113" s="83"/>
      <c r="N113" s="83"/>
      <c r="O113" s="83"/>
      <c r="P113" s="83"/>
      <c r="Q113" s="83"/>
      <c r="R113" s="83"/>
      <c r="S113" s="83"/>
      <c r="T113" s="83"/>
      <c r="U113" s="52"/>
      <c r="V113" s="52"/>
      <c r="W113" s="52"/>
      <c r="X113" s="52"/>
      <c r="Y113" s="52"/>
    </row>
    <row r="114" spans="1:25" ht="47.25" outlineLevel="1" x14ac:dyDescent="0.25">
      <c r="A114" s="96" t="s">
        <v>1337</v>
      </c>
      <c r="B114" s="70" t="s">
        <v>623</v>
      </c>
      <c r="C114" s="28"/>
      <c r="D114" s="28"/>
      <c r="E114" s="60"/>
      <c r="F114" s="52"/>
      <c r="G114" s="83"/>
      <c r="H114" s="83"/>
      <c r="I114" s="52"/>
      <c r="J114" s="52"/>
      <c r="K114" s="52"/>
      <c r="L114" s="52"/>
      <c r="M114" s="83"/>
      <c r="N114" s="83"/>
      <c r="O114" s="83"/>
      <c r="P114" s="83"/>
      <c r="Q114" s="83"/>
      <c r="R114" s="83"/>
      <c r="S114" s="83"/>
      <c r="T114" s="83"/>
      <c r="U114" s="52"/>
      <c r="V114" s="52"/>
      <c r="W114" s="52"/>
      <c r="X114" s="52"/>
      <c r="Y114" s="52"/>
    </row>
    <row r="115" spans="1:25" ht="47.25" outlineLevel="1" x14ac:dyDescent="0.25">
      <c r="A115" s="96" t="s">
        <v>1338</v>
      </c>
      <c r="B115" s="70" t="s">
        <v>624</v>
      </c>
      <c r="C115" s="28"/>
      <c r="D115" s="28"/>
      <c r="E115" s="60"/>
      <c r="F115" s="52"/>
      <c r="G115" s="83"/>
      <c r="H115" s="83"/>
      <c r="I115" s="52"/>
      <c r="J115" s="52"/>
      <c r="K115" s="52"/>
      <c r="L115" s="52"/>
      <c r="M115" s="83"/>
      <c r="N115" s="83"/>
      <c r="O115" s="83"/>
      <c r="P115" s="83"/>
      <c r="Q115" s="83"/>
      <c r="R115" s="83"/>
      <c r="S115" s="83"/>
      <c r="T115" s="83"/>
      <c r="U115" s="52"/>
      <c r="V115" s="52"/>
      <c r="W115" s="52"/>
      <c r="X115" s="52"/>
      <c r="Y115" s="52"/>
    </row>
    <row r="116" spans="1:25" ht="47.25" outlineLevel="1" x14ac:dyDescent="0.25">
      <c r="A116" s="96" t="s">
        <v>1339</v>
      </c>
      <c r="B116" s="70" t="s">
        <v>625</v>
      </c>
      <c r="C116" s="28"/>
      <c r="D116" s="28"/>
      <c r="E116" s="60"/>
      <c r="F116" s="52"/>
      <c r="G116" s="83"/>
      <c r="H116" s="83"/>
      <c r="I116" s="52"/>
      <c r="J116" s="52"/>
      <c r="K116" s="52"/>
      <c r="L116" s="52"/>
      <c r="M116" s="83"/>
      <c r="N116" s="83"/>
      <c r="O116" s="83"/>
      <c r="P116" s="83"/>
      <c r="Q116" s="83"/>
      <c r="R116" s="83"/>
      <c r="S116" s="83"/>
      <c r="T116" s="83"/>
      <c r="U116" s="52"/>
      <c r="V116" s="52"/>
      <c r="W116" s="52"/>
      <c r="X116" s="52"/>
      <c r="Y116" s="52"/>
    </row>
    <row r="117" spans="1:25" ht="63" outlineLevel="1" x14ac:dyDescent="0.25">
      <c r="A117" s="96" t="s">
        <v>1340</v>
      </c>
      <c r="B117" s="70" t="s">
        <v>626</v>
      </c>
      <c r="C117" s="28"/>
      <c r="D117" s="28"/>
      <c r="E117" s="60" t="s">
        <v>1090</v>
      </c>
      <c r="F117" s="52" t="s">
        <v>1091</v>
      </c>
      <c r="G117" s="83">
        <v>80789.91</v>
      </c>
      <c r="H117" s="83">
        <f>G117/1.18/1000</f>
        <v>68.466025423728823</v>
      </c>
      <c r="I117" s="52"/>
      <c r="J117" s="52"/>
      <c r="K117" s="52"/>
      <c r="L117" s="52"/>
      <c r="M117" s="83"/>
      <c r="N117" s="83"/>
      <c r="O117" s="83"/>
      <c r="P117" s="83"/>
      <c r="Q117" s="83"/>
      <c r="R117" s="83"/>
      <c r="S117" s="83">
        <f>SUM(O117:R117)</f>
        <v>0</v>
      </c>
      <c r="T117" s="83">
        <f>H117+N117+S117</f>
        <v>68.466025423728823</v>
      </c>
      <c r="U117" s="52"/>
      <c r="V117" s="52"/>
      <c r="W117" s="52"/>
      <c r="X117" s="52"/>
      <c r="Y117" s="52"/>
    </row>
    <row r="118" spans="1:25" ht="94.5" outlineLevel="1" x14ac:dyDescent="0.25">
      <c r="A118" s="96" t="s">
        <v>1341</v>
      </c>
      <c r="B118" s="68" t="s">
        <v>628</v>
      </c>
      <c r="C118" s="28"/>
      <c r="D118" s="28"/>
      <c r="E118" s="60"/>
      <c r="F118" s="52"/>
      <c r="G118" s="83"/>
      <c r="H118" s="83"/>
      <c r="I118" s="52"/>
      <c r="J118" s="52"/>
      <c r="K118" s="52"/>
      <c r="L118" s="52"/>
      <c r="M118" s="83"/>
      <c r="N118" s="83"/>
      <c r="O118" s="83"/>
      <c r="P118" s="83"/>
      <c r="Q118" s="83"/>
      <c r="R118" s="83"/>
      <c r="S118" s="83"/>
      <c r="T118" s="83"/>
      <c r="U118" s="52"/>
      <c r="V118" s="52"/>
      <c r="W118" s="52"/>
      <c r="X118" s="52"/>
      <c r="Y118" s="52"/>
    </row>
    <row r="119" spans="1:25" ht="94.5" outlineLevel="1" x14ac:dyDescent="0.25">
      <c r="A119" s="96" t="s">
        <v>1342</v>
      </c>
      <c r="B119" s="68" t="s">
        <v>629</v>
      </c>
      <c r="C119" s="28"/>
      <c r="D119" s="28"/>
      <c r="E119" s="60"/>
      <c r="F119" s="52"/>
      <c r="G119" s="61"/>
      <c r="H119" s="61"/>
      <c r="I119" s="52"/>
      <c r="J119" s="52"/>
      <c r="K119" s="52"/>
      <c r="L119" s="52"/>
      <c r="M119" s="61"/>
      <c r="N119" s="61"/>
      <c r="O119" s="61"/>
      <c r="P119" s="61"/>
      <c r="Q119" s="61"/>
      <c r="R119" s="61"/>
      <c r="S119" s="61"/>
      <c r="T119" s="61"/>
      <c r="U119" s="52"/>
      <c r="V119" s="52"/>
      <c r="W119" s="52"/>
      <c r="X119" s="52"/>
      <c r="Y119" s="52"/>
    </row>
    <row r="120" spans="1:25" ht="94.5" outlineLevel="1" x14ac:dyDescent="0.25">
      <c r="A120" s="96" t="s">
        <v>1343</v>
      </c>
      <c r="B120" s="68" t="s">
        <v>630</v>
      </c>
      <c r="C120" s="28"/>
      <c r="D120" s="28"/>
      <c r="E120" s="60"/>
      <c r="F120" s="52"/>
      <c r="G120" s="61"/>
      <c r="H120" s="61"/>
      <c r="I120" s="52"/>
      <c r="J120" s="52"/>
      <c r="K120" s="52"/>
      <c r="L120" s="52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52"/>
      <c r="X120" s="52"/>
      <c r="Y120" s="52"/>
    </row>
    <row r="121" spans="1:25" ht="94.5" outlineLevel="1" x14ac:dyDescent="0.25">
      <c r="A121" s="96" t="s">
        <v>1344</v>
      </c>
      <c r="B121" s="68" t="s">
        <v>631</v>
      </c>
      <c r="C121" s="28"/>
      <c r="D121" s="28"/>
      <c r="E121" s="60"/>
      <c r="F121" s="52"/>
      <c r="G121" s="83"/>
      <c r="H121" s="83"/>
      <c r="I121" s="52"/>
      <c r="J121" s="52"/>
      <c r="K121" s="52"/>
      <c r="L121" s="52"/>
      <c r="M121" s="83"/>
      <c r="N121" s="83"/>
      <c r="O121" s="83"/>
      <c r="P121" s="83"/>
      <c r="Q121" s="83"/>
      <c r="R121" s="83"/>
      <c r="S121" s="83"/>
      <c r="T121" s="83"/>
      <c r="U121" s="52"/>
      <c r="V121" s="52"/>
      <c r="W121" s="52"/>
      <c r="X121" s="52"/>
      <c r="Y121" s="52"/>
    </row>
    <row r="122" spans="1:25" ht="94.5" outlineLevel="1" x14ac:dyDescent="0.25">
      <c r="A122" s="96" t="s">
        <v>1345</v>
      </c>
      <c r="B122" s="68" t="s">
        <v>632</v>
      </c>
      <c r="C122" s="28"/>
      <c r="D122" s="28"/>
      <c r="E122" s="60"/>
      <c r="F122" s="52"/>
      <c r="G122" s="83"/>
      <c r="H122" s="83"/>
      <c r="I122" s="52"/>
      <c r="J122" s="52"/>
      <c r="K122" s="52"/>
      <c r="L122" s="52"/>
      <c r="M122" s="83"/>
      <c r="N122" s="83"/>
      <c r="O122" s="83"/>
      <c r="P122" s="83"/>
      <c r="Q122" s="83"/>
      <c r="R122" s="83"/>
      <c r="S122" s="83"/>
      <c r="T122" s="83"/>
      <c r="U122" s="52"/>
      <c r="V122" s="52"/>
      <c r="W122" s="52"/>
      <c r="X122" s="52"/>
      <c r="Y122" s="52"/>
    </row>
    <row r="123" spans="1:25" ht="94.5" outlineLevel="1" x14ac:dyDescent="0.25">
      <c r="A123" s="96" t="s">
        <v>1346</v>
      </c>
      <c r="B123" s="68" t="s">
        <v>633</v>
      </c>
      <c r="C123" s="28"/>
      <c r="D123" s="28"/>
      <c r="E123" s="60"/>
      <c r="F123" s="52"/>
      <c r="G123" s="83"/>
      <c r="H123" s="83"/>
      <c r="I123" s="52"/>
      <c r="J123" s="52"/>
      <c r="K123" s="52"/>
      <c r="L123" s="52"/>
      <c r="M123" s="83"/>
      <c r="N123" s="83"/>
      <c r="O123" s="83"/>
      <c r="P123" s="83"/>
      <c r="Q123" s="83"/>
      <c r="R123" s="83"/>
      <c r="S123" s="83"/>
      <c r="T123" s="83"/>
      <c r="U123" s="52"/>
      <c r="V123" s="52"/>
      <c r="W123" s="52"/>
      <c r="X123" s="52"/>
      <c r="Y123" s="52"/>
    </row>
    <row r="124" spans="1:25" ht="94.5" outlineLevel="1" x14ac:dyDescent="0.25">
      <c r="A124" s="96" t="s">
        <v>1347</v>
      </c>
      <c r="B124" s="68" t="s">
        <v>634</v>
      </c>
      <c r="C124" s="28"/>
      <c r="D124" s="28"/>
      <c r="E124" s="60"/>
      <c r="F124" s="52"/>
      <c r="G124" s="83"/>
      <c r="H124" s="83"/>
      <c r="I124" s="52"/>
      <c r="J124" s="52"/>
      <c r="K124" s="52"/>
      <c r="L124" s="52"/>
      <c r="M124" s="83"/>
      <c r="N124" s="83"/>
      <c r="O124" s="83"/>
      <c r="P124" s="83"/>
      <c r="Q124" s="83"/>
      <c r="R124" s="83"/>
      <c r="S124" s="83"/>
      <c r="T124" s="83"/>
      <c r="U124" s="52"/>
      <c r="V124" s="52"/>
      <c r="W124" s="52"/>
      <c r="X124" s="52"/>
      <c r="Y124" s="52"/>
    </row>
    <row r="125" spans="1:25" ht="94.5" outlineLevel="1" x14ac:dyDescent="0.25">
      <c r="A125" s="96" t="s">
        <v>1348</v>
      </c>
      <c r="B125" s="68" t="s">
        <v>635</v>
      </c>
      <c r="C125" s="28"/>
      <c r="D125" s="28"/>
      <c r="E125" s="60"/>
      <c r="F125" s="52"/>
      <c r="G125" s="83"/>
      <c r="H125" s="83"/>
      <c r="I125" s="52"/>
      <c r="J125" s="52"/>
      <c r="K125" s="52"/>
      <c r="L125" s="52"/>
      <c r="M125" s="83"/>
      <c r="N125" s="83"/>
      <c r="O125" s="83"/>
      <c r="P125" s="83"/>
      <c r="Q125" s="83"/>
      <c r="R125" s="83"/>
      <c r="S125" s="83"/>
      <c r="T125" s="83"/>
      <c r="U125" s="52"/>
      <c r="V125" s="52"/>
      <c r="W125" s="52"/>
      <c r="X125" s="52"/>
      <c r="Y125" s="52"/>
    </row>
    <row r="126" spans="1:25" ht="94.5" outlineLevel="1" x14ac:dyDescent="0.25">
      <c r="A126" s="96" t="s">
        <v>1349</v>
      </c>
      <c r="B126" s="68" t="s">
        <v>636</v>
      </c>
      <c r="C126" s="28"/>
      <c r="D126" s="28"/>
      <c r="E126" s="60"/>
      <c r="F126" s="52"/>
      <c r="G126" s="83"/>
      <c r="H126" s="83"/>
      <c r="I126" s="52"/>
      <c r="J126" s="52"/>
      <c r="K126" s="52"/>
      <c r="L126" s="52"/>
      <c r="M126" s="83"/>
      <c r="N126" s="83"/>
      <c r="O126" s="83"/>
      <c r="P126" s="83"/>
      <c r="Q126" s="83"/>
      <c r="R126" s="83"/>
      <c r="S126" s="83"/>
      <c r="T126" s="83"/>
      <c r="U126" s="52"/>
      <c r="V126" s="52"/>
      <c r="W126" s="52"/>
      <c r="X126" s="52"/>
      <c r="Y126" s="52"/>
    </row>
    <row r="127" spans="1:25" ht="94.5" outlineLevel="1" x14ac:dyDescent="0.25">
      <c r="A127" s="96" t="s">
        <v>1350</v>
      </c>
      <c r="B127" s="68" t="s">
        <v>637</v>
      </c>
      <c r="C127" s="28"/>
      <c r="D127" s="28"/>
      <c r="E127" s="60"/>
      <c r="F127" s="52"/>
      <c r="G127" s="83"/>
      <c r="H127" s="83"/>
      <c r="I127" s="52"/>
      <c r="J127" s="52"/>
      <c r="K127" s="52"/>
      <c r="L127" s="52"/>
      <c r="M127" s="83"/>
      <c r="N127" s="83"/>
      <c r="O127" s="83"/>
      <c r="P127" s="83"/>
      <c r="Q127" s="83"/>
      <c r="R127" s="83"/>
      <c r="S127" s="83"/>
      <c r="T127" s="83"/>
      <c r="U127" s="52"/>
      <c r="V127" s="52"/>
      <c r="W127" s="52"/>
      <c r="X127" s="52"/>
      <c r="Y127" s="52"/>
    </row>
    <row r="128" spans="1:25" ht="94.5" outlineLevel="1" x14ac:dyDescent="0.25">
      <c r="A128" s="96" t="s">
        <v>1351</v>
      </c>
      <c r="B128" s="68" t="s">
        <v>638</v>
      </c>
      <c r="C128" s="28"/>
      <c r="D128" s="28"/>
      <c r="E128" s="60"/>
      <c r="F128" s="52"/>
      <c r="G128" s="83"/>
      <c r="H128" s="83"/>
      <c r="I128" s="52"/>
      <c r="J128" s="52"/>
      <c r="K128" s="52"/>
      <c r="L128" s="52"/>
      <c r="M128" s="83"/>
      <c r="N128" s="83"/>
      <c r="O128" s="83"/>
      <c r="P128" s="83"/>
      <c r="Q128" s="83"/>
      <c r="R128" s="83"/>
      <c r="S128" s="83"/>
      <c r="T128" s="83"/>
      <c r="U128" s="52"/>
      <c r="V128" s="52"/>
      <c r="W128" s="52"/>
      <c r="X128" s="52"/>
      <c r="Y128" s="52"/>
    </row>
    <row r="129" spans="1:25" ht="94.5" outlineLevel="1" x14ac:dyDescent="0.25">
      <c r="A129" s="96" t="s">
        <v>1352</v>
      </c>
      <c r="B129" s="68" t="s">
        <v>639</v>
      </c>
      <c r="C129" s="28"/>
      <c r="D129" s="28"/>
      <c r="E129" s="60"/>
      <c r="F129" s="52"/>
      <c r="G129" s="83"/>
      <c r="H129" s="83"/>
      <c r="I129" s="52"/>
      <c r="J129" s="52"/>
      <c r="K129" s="52"/>
      <c r="L129" s="52"/>
      <c r="M129" s="83"/>
      <c r="N129" s="83"/>
      <c r="O129" s="83"/>
      <c r="P129" s="83"/>
      <c r="Q129" s="83"/>
      <c r="R129" s="83"/>
      <c r="S129" s="83"/>
      <c r="T129" s="83"/>
      <c r="U129" s="52"/>
      <c r="V129" s="52"/>
      <c r="W129" s="52"/>
      <c r="X129" s="52"/>
      <c r="Y129" s="52"/>
    </row>
    <row r="130" spans="1:25" ht="94.5" outlineLevel="1" x14ac:dyDescent="0.25">
      <c r="A130" s="96" t="s">
        <v>1353</v>
      </c>
      <c r="B130" s="68" t="s">
        <v>640</v>
      </c>
      <c r="C130" s="28"/>
      <c r="D130" s="28"/>
      <c r="E130" s="60"/>
      <c r="F130" s="52"/>
      <c r="G130" s="83"/>
      <c r="H130" s="83"/>
      <c r="I130" s="52"/>
      <c r="J130" s="52"/>
      <c r="K130" s="52"/>
      <c r="L130" s="52"/>
      <c r="M130" s="83"/>
      <c r="N130" s="83"/>
      <c r="O130" s="83"/>
      <c r="P130" s="83"/>
      <c r="Q130" s="83"/>
      <c r="R130" s="83"/>
      <c r="S130" s="83"/>
      <c r="T130" s="83"/>
      <c r="U130" s="52"/>
      <c r="V130" s="52"/>
      <c r="W130" s="52"/>
      <c r="X130" s="52"/>
      <c r="Y130" s="52"/>
    </row>
    <row r="131" spans="1:25" ht="94.5" outlineLevel="1" x14ac:dyDescent="0.25">
      <c r="A131" s="96" t="s">
        <v>1354</v>
      </c>
      <c r="B131" s="68" t="s">
        <v>641</v>
      </c>
      <c r="C131" s="28"/>
      <c r="D131" s="28"/>
      <c r="E131" s="60"/>
      <c r="F131" s="52"/>
      <c r="G131" s="83"/>
      <c r="H131" s="83"/>
      <c r="I131" s="52"/>
      <c r="J131" s="52"/>
      <c r="K131" s="52"/>
      <c r="L131" s="52"/>
      <c r="M131" s="83"/>
      <c r="N131" s="83"/>
      <c r="O131" s="83"/>
      <c r="P131" s="83"/>
      <c r="Q131" s="83"/>
      <c r="R131" s="83"/>
      <c r="S131" s="83"/>
      <c r="T131" s="83"/>
      <c r="U131" s="52"/>
      <c r="V131" s="52"/>
      <c r="W131" s="52"/>
      <c r="X131" s="52"/>
      <c r="Y131" s="52"/>
    </row>
    <row r="132" spans="1:25" ht="94.5" outlineLevel="1" x14ac:dyDescent="0.25">
      <c r="A132" s="96" t="s">
        <v>1355</v>
      </c>
      <c r="B132" s="68" t="s">
        <v>642</v>
      </c>
      <c r="C132" s="28"/>
      <c r="D132" s="28"/>
      <c r="E132" s="60"/>
      <c r="F132" s="52"/>
      <c r="G132" s="83"/>
      <c r="H132" s="83"/>
      <c r="I132" s="52"/>
      <c r="J132" s="52"/>
      <c r="K132" s="52"/>
      <c r="L132" s="52"/>
      <c r="M132" s="83"/>
      <c r="N132" s="83"/>
      <c r="O132" s="83"/>
      <c r="P132" s="83"/>
      <c r="Q132" s="83"/>
      <c r="R132" s="83"/>
      <c r="S132" s="83"/>
      <c r="T132" s="83"/>
      <c r="U132" s="52"/>
      <c r="V132" s="52"/>
      <c r="W132" s="52"/>
      <c r="X132" s="52"/>
      <c r="Y132" s="52"/>
    </row>
    <row r="133" spans="1:25" ht="94.5" outlineLevel="1" x14ac:dyDescent="0.25">
      <c r="A133" s="96" t="s">
        <v>1356</v>
      </c>
      <c r="B133" s="68" t="s">
        <v>643</v>
      </c>
      <c r="C133" s="28"/>
      <c r="D133" s="28"/>
      <c r="E133" s="60"/>
      <c r="F133" s="52"/>
      <c r="G133" s="83"/>
      <c r="H133" s="83"/>
      <c r="I133" s="52"/>
      <c r="J133" s="52"/>
      <c r="K133" s="52"/>
      <c r="L133" s="52"/>
      <c r="M133" s="83"/>
      <c r="N133" s="83"/>
      <c r="O133" s="83"/>
      <c r="P133" s="83"/>
      <c r="Q133" s="83"/>
      <c r="R133" s="83"/>
      <c r="S133" s="83"/>
      <c r="T133" s="83"/>
      <c r="U133" s="52"/>
      <c r="V133" s="52"/>
      <c r="W133" s="52"/>
      <c r="X133" s="52"/>
      <c r="Y133" s="52"/>
    </row>
    <row r="134" spans="1:25" ht="94.5" outlineLevel="1" x14ac:dyDescent="0.25">
      <c r="A134" s="96" t="s">
        <v>1357</v>
      </c>
      <c r="B134" s="68" t="s">
        <v>644</v>
      </c>
      <c r="C134" s="28"/>
      <c r="D134" s="28"/>
      <c r="E134" s="60"/>
      <c r="F134" s="52"/>
      <c r="G134" s="83"/>
      <c r="H134" s="83"/>
      <c r="I134" s="52"/>
      <c r="J134" s="52"/>
      <c r="K134" s="52"/>
      <c r="L134" s="52"/>
      <c r="M134" s="83"/>
      <c r="N134" s="83"/>
      <c r="O134" s="83"/>
      <c r="P134" s="83"/>
      <c r="Q134" s="83"/>
      <c r="R134" s="83"/>
      <c r="S134" s="83"/>
      <c r="T134" s="83"/>
      <c r="U134" s="52"/>
      <c r="V134" s="52"/>
      <c r="W134" s="52"/>
      <c r="X134" s="52"/>
      <c r="Y134" s="52"/>
    </row>
    <row r="135" spans="1:25" ht="94.5" outlineLevel="1" x14ac:dyDescent="0.25">
      <c r="A135" s="96" t="s">
        <v>1358</v>
      </c>
      <c r="B135" s="68" t="s">
        <v>645</v>
      </c>
      <c r="C135" s="28"/>
      <c r="D135" s="28"/>
      <c r="E135" s="60"/>
      <c r="F135" s="52"/>
      <c r="G135" s="83"/>
      <c r="H135" s="83"/>
      <c r="I135" s="52"/>
      <c r="J135" s="52"/>
      <c r="K135" s="52"/>
      <c r="L135" s="52"/>
      <c r="M135" s="83"/>
      <c r="N135" s="83"/>
      <c r="O135" s="83"/>
      <c r="P135" s="83"/>
      <c r="Q135" s="83"/>
      <c r="R135" s="83"/>
      <c r="S135" s="83"/>
      <c r="T135" s="83"/>
      <c r="U135" s="52"/>
      <c r="V135" s="52"/>
      <c r="W135" s="52"/>
      <c r="X135" s="52"/>
      <c r="Y135" s="52"/>
    </row>
    <row r="136" spans="1:25" ht="94.5" outlineLevel="1" x14ac:dyDescent="0.25">
      <c r="A136" s="96" t="s">
        <v>1359</v>
      </c>
      <c r="B136" s="68" t="s">
        <v>646</v>
      </c>
      <c r="C136" s="28"/>
      <c r="D136" s="28"/>
      <c r="E136" s="60"/>
      <c r="F136" s="52"/>
      <c r="G136" s="83"/>
      <c r="H136" s="83"/>
      <c r="I136" s="52"/>
      <c r="J136" s="52"/>
      <c r="K136" s="52"/>
      <c r="L136" s="52"/>
      <c r="M136" s="83"/>
      <c r="N136" s="83"/>
      <c r="O136" s="83"/>
      <c r="P136" s="83"/>
      <c r="Q136" s="83"/>
      <c r="R136" s="83"/>
      <c r="S136" s="83"/>
      <c r="T136" s="83"/>
      <c r="U136" s="52"/>
      <c r="V136" s="52"/>
      <c r="W136" s="52"/>
      <c r="X136" s="52"/>
      <c r="Y136" s="52"/>
    </row>
    <row r="137" spans="1:25" ht="94.5" outlineLevel="1" x14ac:dyDescent="0.25">
      <c r="A137" s="96" t="s">
        <v>1360</v>
      </c>
      <c r="B137" s="68" t="s">
        <v>647</v>
      </c>
      <c r="C137" s="28"/>
      <c r="D137" s="28"/>
      <c r="E137" s="60"/>
      <c r="F137" s="52"/>
      <c r="G137" s="83"/>
      <c r="H137" s="83"/>
      <c r="I137" s="52"/>
      <c r="J137" s="52"/>
      <c r="K137" s="52"/>
      <c r="L137" s="52"/>
      <c r="M137" s="83"/>
      <c r="N137" s="83"/>
      <c r="O137" s="83"/>
      <c r="P137" s="83"/>
      <c r="Q137" s="83"/>
      <c r="R137" s="83"/>
      <c r="S137" s="83"/>
      <c r="T137" s="83"/>
      <c r="U137" s="52"/>
      <c r="V137" s="52"/>
      <c r="W137" s="52"/>
      <c r="X137" s="52"/>
      <c r="Y137" s="52"/>
    </row>
    <row r="138" spans="1:25" ht="94.5" outlineLevel="1" x14ac:dyDescent="0.25">
      <c r="A138" s="96" t="s">
        <v>1361</v>
      </c>
      <c r="B138" s="68" t="s">
        <v>648</v>
      </c>
      <c r="C138" s="28"/>
      <c r="D138" s="28"/>
      <c r="E138" s="60"/>
      <c r="F138" s="52"/>
      <c r="G138" s="83"/>
      <c r="H138" s="83"/>
      <c r="I138" s="52"/>
      <c r="J138" s="52"/>
      <c r="K138" s="52"/>
      <c r="L138" s="52"/>
      <c r="M138" s="83"/>
      <c r="N138" s="83"/>
      <c r="O138" s="83"/>
      <c r="P138" s="83"/>
      <c r="Q138" s="83"/>
      <c r="R138" s="83"/>
      <c r="S138" s="83"/>
      <c r="T138" s="83"/>
      <c r="U138" s="52"/>
      <c r="V138" s="52"/>
      <c r="W138" s="52"/>
      <c r="X138" s="52"/>
      <c r="Y138" s="52"/>
    </row>
    <row r="139" spans="1:25" ht="94.5" outlineLevel="1" x14ac:dyDescent="0.25">
      <c r="A139" s="96" t="s">
        <v>1362</v>
      </c>
      <c r="B139" s="68" t="s">
        <v>649</v>
      </c>
      <c r="C139" s="28"/>
      <c r="D139" s="28"/>
      <c r="E139" s="60"/>
      <c r="F139" s="52"/>
      <c r="G139" s="83"/>
      <c r="H139" s="83"/>
      <c r="I139" s="52"/>
      <c r="J139" s="52"/>
      <c r="K139" s="52"/>
      <c r="L139" s="52"/>
      <c r="M139" s="83"/>
      <c r="N139" s="83"/>
      <c r="O139" s="83"/>
      <c r="P139" s="83"/>
      <c r="Q139" s="83"/>
      <c r="R139" s="83"/>
      <c r="S139" s="83"/>
      <c r="T139" s="83"/>
      <c r="U139" s="52"/>
      <c r="V139" s="52"/>
      <c r="W139" s="52"/>
      <c r="X139" s="52"/>
      <c r="Y139" s="52"/>
    </row>
    <row r="140" spans="1:25" ht="94.5" outlineLevel="1" x14ac:dyDescent="0.25">
      <c r="A140" s="96" t="s">
        <v>1363</v>
      </c>
      <c r="B140" s="68" t="s">
        <v>650</v>
      </c>
      <c r="C140" s="28"/>
      <c r="D140" s="28"/>
      <c r="E140" s="60"/>
      <c r="F140" s="52"/>
      <c r="G140" s="83"/>
      <c r="H140" s="83"/>
      <c r="I140" s="52"/>
      <c r="J140" s="52"/>
      <c r="K140" s="52"/>
      <c r="L140" s="52"/>
      <c r="M140" s="83"/>
      <c r="N140" s="83"/>
      <c r="O140" s="83"/>
      <c r="P140" s="83"/>
      <c r="Q140" s="83"/>
      <c r="R140" s="83"/>
      <c r="S140" s="83"/>
      <c r="T140" s="83"/>
      <c r="U140" s="52"/>
      <c r="V140" s="52"/>
      <c r="W140" s="52"/>
      <c r="X140" s="52"/>
      <c r="Y140" s="52"/>
    </row>
    <row r="141" spans="1:25" ht="94.5" outlineLevel="1" x14ac:dyDescent="0.25">
      <c r="A141" s="96" t="s">
        <v>1364</v>
      </c>
      <c r="B141" s="68" t="s">
        <v>651</v>
      </c>
      <c r="C141" s="28"/>
      <c r="D141" s="28"/>
      <c r="E141" s="60"/>
      <c r="F141" s="52"/>
      <c r="G141" s="83"/>
      <c r="H141" s="83"/>
      <c r="I141" s="52"/>
      <c r="J141" s="52"/>
      <c r="K141" s="52"/>
      <c r="L141" s="52"/>
      <c r="M141" s="83"/>
      <c r="N141" s="83"/>
      <c r="O141" s="83"/>
      <c r="P141" s="83"/>
      <c r="Q141" s="83"/>
      <c r="R141" s="83"/>
      <c r="S141" s="83"/>
      <c r="T141" s="83"/>
      <c r="U141" s="52"/>
      <c r="V141" s="52"/>
      <c r="W141" s="52"/>
      <c r="X141" s="52"/>
      <c r="Y141" s="52"/>
    </row>
    <row r="142" spans="1:25" ht="94.5" outlineLevel="1" x14ac:dyDescent="0.25">
      <c r="A142" s="96" t="s">
        <v>1365</v>
      </c>
      <c r="B142" s="68" t="s">
        <v>652</v>
      </c>
      <c r="C142" s="28"/>
      <c r="D142" s="28"/>
      <c r="E142" s="60"/>
      <c r="F142" s="52"/>
      <c r="G142" s="83"/>
      <c r="H142" s="83"/>
      <c r="I142" s="52"/>
      <c r="J142" s="52"/>
      <c r="K142" s="52"/>
      <c r="L142" s="52"/>
      <c r="M142" s="83"/>
      <c r="N142" s="83"/>
      <c r="O142" s="83"/>
      <c r="P142" s="83"/>
      <c r="Q142" s="83"/>
      <c r="R142" s="83"/>
      <c r="S142" s="83"/>
      <c r="T142" s="83"/>
      <c r="U142" s="52"/>
      <c r="V142" s="52"/>
      <c r="W142" s="52"/>
      <c r="X142" s="52"/>
      <c r="Y142" s="52"/>
    </row>
    <row r="143" spans="1:25" ht="94.5" outlineLevel="1" x14ac:dyDescent="0.25">
      <c r="A143" s="96" t="s">
        <v>1366</v>
      </c>
      <c r="B143" s="68" t="s">
        <v>653</v>
      </c>
      <c r="C143" s="28"/>
      <c r="D143" s="28"/>
      <c r="E143" s="60"/>
      <c r="F143" s="52"/>
      <c r="G143" s="83"/>
      <c r="H143" s="83"/>
      <c r="I143" s="52"/>
      <c r="J143" s="52"/>
      <c r="K143" s="52"/>
      <c r="L143" s="52"/>
      <c r="M143" s="83"/>
      <c r="N143" s="83"/>
      <c r="O143" s="83"/>
      <c r="P143" s="83"/>
      <c r="Q143" s="83"/>
      <c r="R143" s="83"/>
      <c r="S143" s="83"/>
      <c r="T143" s="83"/>
      <c r="U143" s="52"/>
      <c r="V143" s="52"/>
      <c r="W143" s="52"/>
      <c r="X143" s="52"/>
      <c r="Y143" s="52"/>
    </row>
    <row r="144" spans="1:25" ht="94.5" outlineLevel="1" x14ac:dyDescent="0.25">
      <c r="A144" s="96" t="s">
        <v>1367</v>
      </c>
      <c r="B144" s="68" t="s">
        <v>654</v>
      </c>
      <c r="C144" s="28"/>
      <c r="D144" s="28"/>
      <c r="E144" s="60"/>
      <c r="F144" s="52"/>
      <c r="G144" s="83"/>
      <c r="H144" s="83"/>
      <c r="I144" s="52"/>
      <c r="J144" s="52"/>
      <c r="K144" s="52"/>
      <c r="L144" s="52"/>
      <c r="M144" s="83"/>
      <c r="N144" s="83"/>
      <c r="O144" s="83"/>
      <c r="P144" s="83"/>
      <c r="Q144" s="83"/>
      <c r="R144" s="83"/>
      <c r="S144" s="83"/>
      <c r="T144" s="83"/>
      <c r="U144" s="52"/>
      <c r="V144" s="52"/>
      <c r="W144" s="52"/>
      <c r="X144" s="52"/>
      <c r="Y144" s="52"/>
    </row>
    <row r="145" spans="1:25" ht="94.5" outlineLevel="1" x14ac:dyDescent="0.25">
      <c r="A145" s="96" t="s">
        <v>1368</v>
      </c>
      <c r="B145" s="68" t="s">
        <v>655</v>
      </c>
      <c r="C145" s="28"/>
      <c r="D145" s="28"/>
      <c r="E145" s="60"/>
      <c r="F145" s="52"/>
      <c r="G145" s="83"/>
      <c r="H145" s="83"/>
      <c r="I145" s="52"/>
      <c r="J145" s="52"/>
      <c r="K145" s="52"/>
      <c r="L145" s="52"/>
      <c r="M145" s="83"/>
      <c r="N145" s="83"/>
      <c r="O145" s="83"/>
      <c r="P145" s="83"/>
      <c r="Q145" s="83"/>
      <c r="R145" s="83"/>
      <c r="S145" s="83"/>
      <c r="T145" s="83"/>
      <c r="U145" s="52"/>
      <c r="V145" s="52"/>
      <c r="W145" s="52"/>
      <c r="X145" s="52"/>
      <c r="Y145" s="52"/>
    </row>
    <row r="146" spans="1:25" ht="94.5" outlineLevel="1" x14ac:dyDescent="0.25">
      <c r="A146" s="96" t="s">
        <v>1369</v>
      </c>
      <c r="B146" s="68" t="s">
        <v>656</v>
      </c>
      <c r="C146" s="28"/>
      <c r="D146" s="28"/>
      <c r="E146" s="60"/>
      <c r="F146" s="52"/>
      <c r="G146" s="83"/>
      <c r="H146" s="83"/>
      <c r="I146" s="52"/>
      <c r="J146" s="52"/>
      <c r="K146" s="52"/>
      <c r="L146" s="52"/>
      <c r="M146" s="83"/>
      <c r="N146" s="83"/>
      <c r="O146" s="83"/>
      <c r="P146" s="83"/>
      <c r="Q146" s="83"/>
      <c r="R146" s="83"/>
      <c r="S146" s="83"/>
      <c r="T146" s="83"/>
      <c r="U146" s="52"/>
      <c r="V146" s="52"/>
      <c r="W146" s="52"/>
      <c r="X146" s="52"/>
      <c r="Y146" s="52"/>
    </row>
    <row r="147" spans="1:25" ht="94.5" outlineLevel="1" x14ac:dyDescent="0.25">
      <c r="A147" s="96" t="s">
        <v>1370</v>
      </c>
      <c r="B147" s="68" t="s">
        <v>657</v>
      </c>
      <c r="C147" s="28"/>
      <c r="D147" s="28"/>
      <c r="E147" s="60"/>
      <c r="F147" s="52"/>
      <c r="G147" s="83"/>
      <c r="H147" s="83"/>
      <c r="I147" s="52"/>
      <c r="J147" s="52"/>
      <c r="K147" s="52"/>
      <c r="L147" s="52"/>
      <c r="M147" s="83"/>
      <c r="N147" s="83"/>
      <c r="O147" s="83"/>
      <c r="P147" s="83"/>
      <c r="Q147" s="83"/>
      <c r="R147" s="83"/>
      <c r="S147" s="83"/>
      <c r="T147" s="83"/>
      <c r="U147" s="52"/>
      <c r="V147" s="52"/>
      <c r="W147" s="52"/>
      <c r="X147" s="52"/>
      <c r="Y147" s="52"/>
    </row>
    <row r="148" spans="1:25" ht="94.5" outlineLevel="1" x14ac:dyDescent="0.25">
      <c r="A148" s="96" t="s">
        <v>1371</v>
      </c>
      <c r="B148" s="68" t="s">
        <v>658</v>
      </c>
      <c r="C148" s="28"/>
      <c r="D148" s="28"/>
      <c r="E148" s="60"/>
      <c r="F148" s="52"/>
      <c r="G148" s="83"/>
      <c r="H148" s="83"/>
      <c r="I148" s="52"/>
      <c r="J148" s="52"/>
      <c r="K148" s="52"/>
      <c r="L148" s="52"/>
      <c r="M148" s="83"/>
      <c r="N148" s="83"/>
      <c r="O148" s="83"/>
      <c r="P148" s="83"/>
      <c r="Q148" s="83"/>
      <c r="R148" s="83"/>
      <c r="S148" s="83"/>
      <c r="T148" s="83"/>
      <c r="U148" s="52"/>
      <c r="V148" s="52"/>
      <c r="W148" s="52"/>
      <c r="X148" s="52"/>
      <c r="Y148" s="52"/>
    </row>
    <row r="149" spans="1:25" ht="94.5" outlineLevel="1" x14ac:dyDescent="0.25">
      <c r="A149" s="96" t="s">
        <v>1372</v>
      </c>
      <c r="B149" s="68" t="s">
        <v>659</v>
      </c>
      <c r="C149" s="28"/>
      <c r="D149" s="28"/>
      <c r="E149" s="60"/>
      <c r="F149" s="52"/>
      <c r="G149" s="83"/>
      <c r="H149" s="83"/>
      <c r="I149" s="52"/>
      <c r="J149" s="52"/>
      <c r="K149" s="52"/>
      <c r="L149" s="52"/>
      <c r="M149" s="83"/>
      <c r="N149" s="83"/>
      <c r="O149" s="83"/>
      <c r="P149" s="83"/>
      <c r="Q149" s="83"/>
      <c r="R149" s="83"/>
      <c r="S149" s="83"/>
      <c r="T149" s="83"/>
      <c r="U149" s="52"/>
      <c r="V149" s="52"/>
      <c r="W149" s="52"/>
      <c r="X149" s="52"/>
      <c r="Y149" s="52"/>
    </row>
    <row r="150" spans="1:25" ht="94.5" outlineLevel="1" x14ac:dyDescent="0.25">
      <c r="A150" s="96" t="s">
        <v>1373</v>
      </c>
      <c r="B150" s="68" t="s">
        <v>660</v>
      </c>
      <c r="C150" s="28"/>
      <c r="D150" s="28"/>
      <c r="E150" s="60"/>
      <c r="F150" s="52"/>
      <c r="G150" s="83"/>
      <c r="H150" s="83"/>
      <c r="I150" s="52"/>
      <c r="J150" s="52"/>
      <c r="K150" s="52"/>
      <c r="L150" s="52"/>
      <c r="M150" s="83"/>
      <c r="N150" s="83"/>
      <c r="O150" s="83"/>
      <c r="P150" s="83"/>
      <c r="Q150" s="83"/>
      <c r="R150" s="83"/>
      <c r="S150" s="83"/>
      <c r="T150" s="83"/>
      <c r="U150" s="52"/>
      <c r="V150" s="52"/>
      <c r="W150" s="52"/>
      <c r="X150" s="52"/>
      <c r="Y150" s="52"/>
    </row>
    <row r="151" spans="1:25" ht="94.5" outlineLevel="1" x14ac:dyDescent="0.25">
      <c r="A151" s="96" t="s">
        <v>1374</v>
      </c>
      <c r="B151" s="68" t="s">
        <v>661</v>
      </c>
      <c r="C151" s="28"/>
      <c r="D151" s="28"/>
      <c r="E151" s="60"/>
      <c r="F151" s="52"/>
      <c r="G151" s="83"/>
      <c r="H151" s="83"/>
      <c r="I151" s="52"/>
      <c r="J151" s="52"/>
      <c r="K151" s="52"/>
      <c r="L151" s="52"/>
      <c r="M151" s="83"/>
      <c r="N151" s="83"/>
      <c r="O151" s="83"/>
      <c r="P151" s="83"/>
      <c r="Q151" s="83"/>
      <c r="R151" s="83"/>
      <c r="S151" s="83"/>
      <c r="T151" s="83"/>
      <c r="U151" s="52"/>
      <c r="V151" s="52"/>
      <c r="W151" s="52"/>
      <c r="X151" s="52"/>
      <c r="Y151" s="52"/>
    </row>
    <row r="152" spans="1:25" ht="94.5" outlineLevel="1" x14ac:dyDescent="0.25">
      <c r="A152" s="96" t="s">
        <v>1375</v>
      </c>
      <c r="B152" s="68" t="s">
        <v>662</v>
      </c>
      <c r="C152" s="28"/>
      <c r="D152" s="28"/>
      <c r="E152" s="60"/>
      <c r="F152" s="52"/>
      <c r="G152" s="83"/>
      <c r="H152" s="83"/>
      <c r="I152" s="52"/>
      <c r="J152" s="52"/>
      <c r="K152" s="52"/>
      <c r="L152" s="52"/>
      <c r="M152" s="83"/>
      <c r="N152" s="83"/>
      <c r="O152" s="83"/>
      <c r="P152" s="83"/>
      <c r="Q152" s="83"/>
      <c r="R152" s="83"/>
      <c r="S152" s="83"/>
      <c r="T152" s="83"/>
      <c r="U152" s="52"/>
      <c r="V152" s="52"/>
      <c r="W152" s="52"/>
      <c r="X152" s="52"/>
      <c r="Y152" s="52"/>
    </row>
    <row r="153" spans="1:25" ht="94.5" outlineLevel="1" x14ac:dyDescent="0.25">
      <c r="A153" s="96" t="s">
        <v>1376</v>
      </c>
      <c r="B153" s="68" t="s">
        <v>663</v>
      </c>
      <c r="C153" s="28"/>
      <c r="D153" s="28"/>
      <c r="E153" s="60"/>
      <c r="F153" s="52"/>
      <c r="G153" s="83"/>
      <c r="H153" s="83"/>
      <c r="I153" s="52"/>
      <c r="J153" s="52"/>
      <c r="K153" s="52"/>
      <c r="L153" s="52"/>
      <c r="M153" s="83"/>
      <c r="N153" s="83"/>
      <c r="O153" s="83"/>
      <c r="P153" s="83"/>
      <c r="Q153" s="83"/>
      <c r="R153" s="83"/>
      <c r="S153" s="83"/>
      <c r="T153" s="83"/>
      <c r="U153" s="52"/>
      <c r="V153" s="52"/>
      <c r="W153" s="52"/>
      <c r="X153" s="52"/>
      <c r="Y153" s="52"/>
    </row>
    <row r="154" spans="1:25" ht="110.25" outlineLevel="1" x14ac:dyDescent="0.25">
      <c r="A154" s="96" t="s">
        <v>1377</v>
      </c>
      <c r="B154" s="68" t="s">
        <v>664</v>
      </c>
      <c r="C154" s="28"/>
      <c r="D154" s="28"/>
      <c r="E154" s="60"/>
      <c r="F154" s="52"/>
      <c r="G154" s="83"/>
      <c r="H154" s="83"/>
      <c r="I154" s="52"/>
      <c r="J154" s="52"/>
      <c r="K154" s="52"/>
      <c r="L154" s="52"/>
      <c r="M154" s="83"/>
      <c r="N154" s="83"/>
      <c r="O154" s="83"/>
      <c r="P154" s="83"/>
      <c r="Q154" s="83"/>
      <c r="R154" s="83"/>
      <c r="S154" s="83"/>
      <c r="T154" s="83"/>
      <c r="U154" s="52"/>
      <c r="V154" s="52"/>
      <c r="W154" s="52"/>
      <c r="X154" s="52"/>
      <c r="Y154" s="52"/>
    </row>
    <row r="155" spans="1:25" ht="94.5" outlineLevel="1" x14ac:dyDescent="0.25">
      <c r="A155" s="96" t="s">
        <v>1378</v>
      </c>
      <c r="B155" s="68" t="s">
        <v>665</v>
      </c>
      <c r="C155" s="86"/>
      <c r="D155" s="86"/>
      <c r="E155" s="87"/>
      <c r="F155" s="113"/>
      <c r="G155" s="83"/>
      <c r="H155" s="83"/>
      <c r="I155" s="76"/>
      <c r="J155" s="76"/>
      <c r="K155" s="76"/>
      <c r="L155" s="76"/>
      <c r="M155" s="80"/>
      <c r="N155" s="80"/>
      <c r="O155" s="80"/>
      <c r="P155" s="80"/>
      <c r="Q155" s="80"/>
      <c r="R155" s="80"/>
      <c r="S155" s="80"/>
      <c r="T155" s="106"/>
      <c r="U155" s="28"/>
      <c r="V155" s="28"/>
      <c r="W155" s="52"/>
      <c r="X155" s="52"/>
      <c r="Y155" s="52"/>
    </row>
    <row r="156" spans="1:25" ht="94.5" outlineLevel="1" x14ac:dyDescent="0.25">
      <c r="A156" s="96" t="s">
        <v>1379</v>
      </c>
      <c r="B156" s="68" t="s">
        <v>666</v>
      </c>
      <c r="C156" s="86"/>
      <c r="D156" s="86"/>
      <c r="E156" s="87"/>
      <c r="F156" s="113"/>
      <c r="G156" s="83"/>
      <c r="H156" s="83"/>
      <c r="I156" s="76"/>
      <c r="J156" s="76"/>
      <c r="K156" s="76"/>
      <c r="L156" s="76"/>
      <c r="M156" s="80"/>
      <c r="N156" s="80"/>
      <c r="O156" s="80"/>
      <c r="P156" s="80"/>
      <c r="Q156" s="80"/>
      <c r="R156" s="80"/>
      <c r="S156" s="80"/>
      <c r="T156" s="106"/>
      <c r="U156" s="52"/>
      <c r="V156" s="52"/>
      <c r="W156" s="52"/>
      <c r="X156" s="52"/>
      <c r="Y156" s="52"/>
    </row>
    <row r="157" spans="1:25" ht="94.5" outlineLevel="1" x14ac:dyDescent="0.25">
      <c r="A157" s="96" t="s">
        <v>1380</v>
      </c>
      <c r="B157" s="68" t="s">
        <v>667</v>
      </c>
      <c r="C157" s="72"/>
      <c r="D157" s="72"/>
      <c r="E157" s="87"/>
      <c r="F157" s="76"/>
      <c r="G157" s="80"/>
      <c r="H157" s="80"/>
      <c r="I157" s="76"/>
      <c r="J157" s="76"/>
      <c r="K157" s="76"/>
      <c r="L157" s="114"/>
      <c r="M157" s="83"/>
      <c r="N157" s="83"/>
      <c r="O157" s="80"/>
      <c r="P157" s="80"/>
      <c r="Q157" s="80"/>
      <c r="R157" s="80"/>
      <c r="S157" s="80"/>
      <c r="T157" s="80"/>
      <c r="U157" s="28"/>
      <c r="V157" s="28"/>
      <c r="W157" s="52"/>
      <c r="X157" s="52"/>
      <c r="Y157" s="52"/>
    </row>
    <row r="158" spans="1:25" ht="94.5" outlineLevel="1" x14ac:dyDescent="0.25">
      <c r="A158" s="96" t="s">
        <v>1381</v>
      </c>
      <c r="B158" s="68" t="s">
        <v>668</v>
      </c>
      <c r="C158" s="74"/>
      <c r="D158" s="74"/>
      <c r="E158" s="87"/>
      <c r="F158" s="76"/>
      <c r="G158" s="80"/>
      <c r="H158" s="80"/>
      <c r="I158" s="76"/>
      <c r="J158" s="76"/>
      <c r="K158" s="76"/>
      <c r="L158" s="114"/>
      <c r="M158" s="83"/>
      <c r="N158" s="83"/>
      <c r="O158" s="80"/>
      <c r="P158" s="80"/>
      <c r="Q158" s="80"/>
      <c r="R158" s="80"/>
      <c r="S158" s="80"/>
      <c r="T158" s="80"/>
      <c r="U158" s="102"/>
      <c r="V158" s="102"/>
      <c r="W158" s="103"/>
      <c r="X158" s="52"/>
      <c r="Y158" s="52"/>
    </row>
    <row r="159" spans="1:25" ht="94.5" outlineLevel="1" x14ac:dyDescent="0.25">
      <c r="A159" s="96" t="s">
        <v>1382</v>
      </c>
      <c r="B159" s="68" t="s">
        <v>669</v>
      </c>
      <c r="C159" s="86"/>
      <c r="D159" s="86"/>
      <c r="E159" s="87"/>
      <c r="F159" s="76"/>
      <c r="G159" s="80"/>
      <c r="H159" s="80"/>
      <c r="I159" s="76"/>
      <c r="J159" s="76"/>
      <c r="K159" s="76"/>
      <c r="L159" s="104"/>
      <c r="M159" s="83"/>
      <c r="N159" s="83"/>
      <c r="O159" s="80"/>
      <c r="P159" s="80"/>
      <c r="Q159" s="80"/>
      <c r="R159" s="80"/>
      <c r="S159" s="80"/>
      <c r="T159" s="80"/>
      <c r="U159" s="104"/>
      <c r="V159" s="104"/>
      <c r="W159" s="104"/>
      <c r="X159" s="52"/>
      <c r="Y159" s="52"/>
    </row>
    <row r="160" spans="1:25" ht="94.5" outlineLevel="1" x14ac:dyDescent="0.25">
      <c r="A160" s="96" t="s">
        <v>1383</v>
      </c>
      <c r="B160" s="68" t="s">
        <v>670</v>
      </c>
      <c r="C160" s="86"/>
      <c r="D160" s="86"/>
      <c r="E160" s="87"/>
      <c r="F160" s="76"/>
      <c r="G160" s="80"/>
      <c r="H160" s="80"/>
      <c r="I160" s="104"/>
      <c r="J160" s="104"/>
      <c r="K160" s="104"/>
      <c r="L160" s="104"/>
      <c r="M160" s="83"/>
      <c r="N160" s="83"/>
      <c r="O160" s="80"/>
      <c r="P160" s="80"/>
      <c r="Q160" s="80"/>
      <c r="R160" s="80"/>
      <c r="S160" s="80"/>
      <c r="T160" s="80"/>
      <c r="U160" s="104"/>
      <c r="V160" s="104"/>
      <c r="W160" s="104"/>
      <c r="X160" s="52"/>
      <c r="Y160" s="52"/>
    </row>
    <row r="161" spans="1:25" ht="94.5" outlineLevel="1" x14ac:dyDescent="0.25">
      <c r="A161" s="96" t="s">
        <v>1384</v>
      </c>
      <c r="B161" s="68" t="s">
        <v>671</v>
      </c>
      <c r="C161" s="86"/>
      <c r="D161" s="86"/>
      <c r="E161" s="87"/>
      <c r="F161" s="113"/>
      <c r="G161" s="83"/>
      <c r="H161" s="83"/>
      <c r="I161" s="76"/>
      <c r="J161" s="76"/>
      <c r="K161" s="76"/>
      <c r="L161" s="113"/>
      <c r="M161" s="83"/>
      <c r="N161" s="83"/>
      <c r="O161" s="80"/>
      <c r="P161" s="80"/>
      <c r="Q161" s="80"/>
      <c r="R161" s="80"/>
      <c r="S161" s="80"/>
      <c r="T161" s="80"/>
      <c r="U161" s="52"/>
      <c r="V161" s="52"/>
      <c r="W161" s="52"/>
      <c r="X161" s="52"/>
      <c r="Y161" s="52"/>
    </row>
    <row r="162" spans="1:25" ht="94.5" outlineLevel="1" x14ac:dyDescent="0.25">
      <c r="A162" s="96" t="s">
        <v>1385</v>
      </c>
      <c r="B162" s="68" t="s">
        <v>672</v>
      </c>
      <c r="C162" s="86"/>
      <c r="D162" s="86"/>
      <c r="E162" s="87"/>
      <c r="F162" s="113"/>
      <c r="G162" s="83"/>
      <c r="H162" s="83"/>
      <c r="I162" s="76"/>
      <c r="J162" s="76"/>
      <c r="K162" s="76"/>
      <c r="L162" s="113"/>
      <c r="M162" s="83"/>
      <c r="N162" s="83"/>
      <c r="O162" s="80"/>
      <c r="P162" s="80"/>
      <c r="Q162" s="80"/>
      <c r="R162" s="80"/>
      <c r="S162" s="80"/>
      <c r="T162" s="80"/>
      <c r="U162" s="52"/>
      <c r="V162" s="52"/>
      <c r="W162" s="52"/>
      <c r="X162" s="52"/>
      <c r="Y162" s="52"/>
    </row>
    <row r="163" spans="1:25" ht="94.5" outlineLevel="1" x14ac:dyDescent="0.25">
      <c r="A163" s="96" t="s">
        <v>1386</v>
      </c>
      <c r="B163" s="68" t="s">
        <v>673</v>
      </c>
      <c r="C163" s="86"/>
      <c r="D163" s="86"/>
      <c r="E163" s="87"/>
      <c r="F163" s="76"/>
      <c r="G163" s="80"/>
      <c r="H163" s="80"/>
      <c r="I163" s="76"/>
      <c r="J163" s="76"/>
      <c r="K163" s="76"/>
      <c r="L163" s="99"/>
      <c r="M163" s="83"/>
      <c r="N163" s="83"/>
      <c r="O163" s="80"/>
      <c r="P163" s="80"/>
      <c r="Q163" s="80"/>
      <c r="R163" s="80"/>
      <c r="S163" s="80"/>
      <c r="T163" s="80"/>
      <c r="U163" s="52"/>
      <c r="V163" s="52"/>
      <c r="W163" s="52"/>
      <c r="X163" s="52"/>
      <c r="Y163" s="52"/>
    </row>
    <row r="164" spans="1:25" ht="94.5" outlineLevel="1" x14ac:dyDescent="0.25">
      <c r="A164" s="96" t="s">
        <v>1387</v>
      </c>
      <c r="B164" s="68" t="s">
        <v>674</v>
      </c>
      <c r="C164" s="86"/>
      <c r="D164" s="86"/>
      <c r="E164" s="87" t="s">
        <v>1133</v>
      </c>
      <c r="F164" s="76" t="s">
        <v>1134</v>
      </c>
      <c r="G164" s="80">
        <v>340146.8</v>
      </c>
      <c r="H164" s="80">
        <f>G164/1.18/1000</f>
        <v>288.26</v>
      </c>
      <c r="I164" s="76"/>
      <c r="J164" s="76"/>
      <c r="K164" s="76"/>
      <c r="L164" s="99"/>
      <c r="M164" s="83"/>
      <c r="N164" s="83"/>
      <c r="O164" s="80"/>
      <c r="P164" s="80"/>
      <c r="Q164" s="80"/>
      <c r="R164" s="80"/>
      <c r="S164" s="80">
        <f>SUM(O164:R164)</f>
        <v>0</v>
      </c>
      <c r="T164" s="80">
        <f>H164+N164+S164</f>
        <v>288.26</v>
      </c>
      <c r="U164" s="52"/>
      <c r="V164" s="52"/>
      <c r="W164" s="52"/>
      <c r="X164" s="52"/>
      <c r="Y164" s="52" t="s">
        <v>1132</v>
      </c>
    </row>
    <row r="165" spans="1:25" ht="94.5" outlineLevel="1" x14ac:dyDescent="0.25">
      <c r="A165" s="96" t="s">
        <v>1388</v>
      </c>
      <c r="B165" s="68" t="s">
        <v>675</v>
      </c>
      <c r="C165" s="86"/>
      <c r="D165" s="86"/>
      <c r="E165" s="87"/>
      <c r="F165" s="76"/>
      <c r="G165" s="80"/>
      <c r="H165" s="80"/>
      <c r="I165" s="76"/>
      <c r="J165" s="76"/>
      <c r="K165" s="76"/>
      <c r="L165" s="99"/>
      <c r="M165" s="83"/>
      <c r="N165" s="83"/>
      <c r="O165" s="80"/>
      <c r="P165" s="80"/>
      <c r="Q165" s="80"/>
      <c r="R165" s="80"/>
      <c r="S165" s="80"/>
      <c r="T165" s="80"/>
      <c r="U165" s="52"/>
      <c r="V165" s="52"/>
      <c r="W165" s="52"/>
      <c r="X165" s="52"/>
      <c r="Y165" s="52"/>
    </row>
    <row r="166" spans="1:25" ht="94.5" outlineLevel="1" x14ac:dyDescent="0.25">
      <c r="A166" s="96" t="s">
        <v>1389</v>
      </c>
      <c r="B166" s="68" t="s">
        <v>676</v>
      </c>
      <c r="C166" s="77"/>
      <c r="D166" s="77"/>
      <c r="E166" s="78"/>
      <c r="F166" s="75"/>
      <c r="G166" s="79"/>
      <c r="H166" s="79"/>
      <c r="I166" s="75"/>
      <c r="J166" s="75"/>
      <c r="K166" s="75"/>
      <c r="L166" s="98"/>
      <c r="M166" s="110"/>
      <c r="N166" s="179"/>
      <c r="O166" s="79"/>
      <c r="P166" s="79"/>
      <c r="Q166" s="79"/>
      <c r="R166" s="79"/>
      <c r="S166" s="79"/>
      <c r="T166" s="79"/>
      <c r="U166" s="52"/>
      <c r="V166" s="52"/>
      <c r="W166" s="52"/>
      <c r="X166" s="52"/>
      <c r="Y166" s="52"/>
    </row>
    <row r="167" spans="1:25" ht="94.5" outlineLevel="1" x14ac:dyDescent="0.25">
      <c r="A167" s="96" t="s">
        <v>1390</v>
      </c>
      <c r="B167" s="68" t="s">
        <v>677</v>
      </c>
      <c r="C167" s="28"/>
      <c r="D167" s="28"/>
      <c r="E167" s="60"/>
      <c r="F167" s="66"/>
      <c r="G167" s="83"/>
      <c r="H167" s="83"/>
      <c r="I167" s="66"/>
      <c r="J167" s="66"/>
      <c r="K167" s="66"/>
      <c r="L167" s="66"/>
      <c r="M167" s="83"/>
      <c r="N167" s="83"/>
      <c r="O167" s="83"/>
      <c r="P167" s="83"/>
      <c r="Q167" s="83"/>
      <c r="R167" s="83"/>
      <c r="S167" s="83"/>
      <c r="T167" s="83"/>
      <c r="U167" s="52"/>
      <c r="V167" s="52"/>
      <c r="W167" s="52"/>
      <c r="X167" s="52"/>
      <c r="Y167" s="52"/>
    </row>
    <row r="168" spans="1:25" ht="94.5" outlineLevel="1" x14ac:dyDescent="0.25">
      <c r="A168" s="96" t="s">
        <v>1391</v>
      </c>
      <c r="B168" s="68" t="s">
        <v>678</v>
      </c>
      <c r="C168" s="28"/>
      <c r="D168" s="28"/>
      <c r="E168" s="60"/>
      <c r="F168" s="52"/>
      <c r="G168" s="113"/>
      <c r="H168" s="113"/>
      <c r="I168" s="52"/>
      <c r="J168" s="52"/>
      <c r="K168" s="52"/>
      <c r="L168" s="52"/>
      <c r="M168" s="83"/>
      <c r="N168" s="83"/>
      <c r="O168" s="83"/>
      <c r="P168" s="83"/>
      <c r="Q168" s="83"/>
      <c r="R168" s="83"/>
      <c r="S168" s="83"/>
      <c r="T168" s="83"/>
      <c r="U168" s="52"/>
      <c r="V168" s="52"/>
      <c r="W168" s="52"/>
      <c r="X168" s="52"/>
      <c r="Y168" s="52"/>
    </row>
    <row r="169" spans="1:25" ht="94.5" outlineLevel="1" x14ac:dyDescent="0.25">
      <c r="A169" s="96" t="s">
        <v>1392</v>
      </c>
      <c r="B169" s="68" t="s">
        <v>679</v>
      </c>
      <c r="C169" s="28"/>
      <c r="D169" s="28"/>
      <c r="E169" s="60"/>
      <c r="F169" s="52"/>
      <c r="G169" s="113"/>
      <c r="H169" s="113"/>
      <c r="I169" s="52"/>
      <c r="J169" s="52"/>
      <c r="K169" s="52"/>
      <c r="L169" s="52"/>
      <c r="M169" s="83"/>
      <c r="N169" s="83"/>
      <c r="O169" s="83"/>
      <c r="P169" s="83"/>
      <c r="Q169" s="83"/>
      <c r="R169" s="83"/>
      <c r="S169" s="83"/>
      <c r="T169" s="83"/>
      <c r="U169" s="52"/>
      <c r="V169" s="52"/>
      <c r="W169" s="52"/>
      <c r="X169" s="52"/>
      <c r="Y169" s="52"/>
    </row>
    <row r="170" spans="1:25" ht="94.5" outlineLevel="1" x14ac:dyDescent="0.25">
      <c r="A170" s="96" t="s">
        <v>1393</v>
      </c>
      <c r="B170" s="68" t="s">
        <v>680</v>
      </c>
      <c r="C170" s="28"/>
      <c r="D170" s="28"/>
      <c r="E170" s="60"/>
      <c r="F170" s="52"/>
      <c r="G170" s="113"/>
      <c r="H170" s="113"/>
      <c r="I170" s="52"/>
      <c r="J170" s="52"/>
      <c r="K170" s="52"/>
      <c r="L170" s="52"/>
      <c r="M170" s="83"/>
      <c r="N170" s="83"/>
      <c r="O170" s="83"/>
      <c r="P170" s="83"/>
      <c r="Q170" s="117"/>
      <c r="R170" s="83"/>
      <c r="S170" s="83"/>
      <c r="T170" s="83"/>
      <c r="U170" s="52"/>
      <c r="V170" s="52"/>
      <c r="W170" s="52"/>
      <c r="X170" s="52"/>
      <c r="Y170" s="52"/>
    </row>
    <row r="171" spans="1:25" s="13" customFormat="1" ht="94.5" outlineLevel="1" x14ac:dyDescent="0.25">
      <c r="A171" s="96" t="s">
        <v>1394</v>
      </c>
      <c r="B171" s="68" t="s">
        <v>681</v>
      </c>
      <c r="C171" s="86"/>
      <c r="D171" s="86"/>
      <c r="E171" s="87"/>
      <c r="F171" s="52"/>
      <c r="G171" s="83"/>
      <c r="H171" s="83"/>
      <c r="I171" s="52"/>
      <c r="J171" s="52"/>
      <c r="K171" s="52"/>
      <c r="L171" s="52"/>
      <c r="M171" s="83"/>
      <c r="N171" s="83"/>
      <c r="O171" s="80"/>
      <c r="P171" s="80"/>
      <c r="Q171" s="80"/>
      <c r="R171" s="80"/>
      <c r="S171" s="80"/>
      <c r="T171" s="106"/>
      <c r="U171" s="52"/>
      <c r="V171" s="52"/>
      <c r="W171" s="52"/>
      <c r="X171" s="52"/>
      <c r="Y171" s="52"/>
    </row>
    <row r="172" spans="1:25" s="13" customFormat="1" ht="94.5" outlineLevel="1" x14ac:dyDescent="0.25">
      <c r="A172" s="96" t="s">
        <v>1395</v>
      </c>
      <c r="B172" s="68" t="s">
        <v>682</v>
      </c>
      <c r="C172" s="86"/>
      <c r="D172" s="86"/>
      <c r="E172" s="87"/>
      <c r="F172" s="52"/>
      <c r="G172" s="83"/>
      <c r="H172" s="83"/>
      <c r="I172" s="52"/>
      <c r="J172" s="52"/>
      <c r="K172" s="52"/>
      <c r="L172" s="52"/>
      <c r="M172" s="83"/>
      <c r="N172" s="83"/>
      <c r="O172" s="80"/>
      <c r="P172" s="80"/>
      <c r="Q172" s="80"/>
      <c r="R172" s="80"/>
      <c r="S172" s="80"/>
      <c r="T172" s="106"/>
      <c r="U172" s="52"/>
      <c r="V172" s="52"/>
      <c r="W172" s="52"/>
      <c r="X172" s="52"/>
      <c r="Y172" s="52"/>
    </row>
    <row r="173" spans="1:25" ht="94.5" outlineLevel="1" x14ac:dyDescent="0.25">
      <c r="A173" s="96" t="s">
        <v>1396</v>
      </c>
      <c r="B173" s="68" t="s">
        <v>683</v>
      </c>
      <c r="C173" s="28"/>
      <c r="D173" s="28"/>
      <c r="E173" s="60"/>
      <c r="F173" s="52"/>
      <c r="G173" s="83"/>
      <c r="H173" s="83"/>
      <c r="I173" s="52"/>
      <c r="J173" s="52"/>
      <c r="K173" s="52"/>
      <c r="L173" s="52"/>
      <c r="M173" s="83"/>
      <c r="N173" s="83"/>
      <c r="O173" s="83"/>
      <c r="P173" s="83"/>
      <c r="Q173" s="83"/>
      <c r="R173" s="83"/>
      <c r="S173" s="83"/>
      <c r="T173" s="83"/>
      <c r="U173" s="52"/>
      <c r="V173" s="52"/>
      <c r="W173" s="52"/>
      <c r="X173" s="52"/>
      <c r="Y173" s="52"/>
    </row>
    <row r="174" spans="1:25" ht="94.5" outlineLevel="1" x14ac:dyDescent="0.25">
      <c r="A174" s="96" t="s">
        <v>1397</v>
      </c>
      <c r="B174" s="68" t="s">
        <v>684</v>
      </c>
      <c r="C174" s="28"/>
      <c r="D174" s="28"/>
      <c r="E174" s="60"/>
      <c r="F174" s="52"/>
      <c r="G174" s="83"/>
      <c r="H174" s="83"/>
      <c r="I174" s="52"/>
      <c r="J174" s="52"/>
      <c r="K174" s="52"/>
      <c r="L174" s="52"/>
      <c r="M174" s="83"/>
      <c r="N174" s="83"/>
      <c r="O174" s="83"/>
      <c r="P174" s="83"/>
      <c r="Q174" s="83"/>
      <c r="R174" s="83"/>
      <c r="S174" s="83"/>
      <c r="T174" s="83"/>
      <c r="U174" s="52"/>
      <c r="V174" s="52"/>
      <c r="W174" s="52"/>
      <c r="X174" s="52"/>
      <c r="Y174" s="52"/>
    </row>
    <row r="175" spans="1:25" ht="78.75" outlineLevel="1" x14ac:dyDescent="0.25">
      <c r="A175" s="96" t="s">
        <v>1398</v>
      </c>
      <c r="B175" s="190" t="s">
        <v>685</v>
      </c>
      <c r="C175" s="183"/>
      <c r="D175" s="183"/>
      <c r="E175" s="181"/>
      <c r="F175" s="182"/>
      <c r="G175" s="180"/>
      <c r="H175" s="83"/>
      <c r="I175" s="182" t="s">
        <v>1089</v>
      </c>
      <c r="J175" s="182" t="s">
        <v>1409</v>
      </c>
      <c r="K175" s="182"/>
      <c r="L175" s="182" t="s">
        <v>1410</v>
      </c>
      <c r="M175" s="83"/>
      <c r="N175" s="83">
        <v>297.58999999999997</v>
      </c>
      <c r="O175" s="83"/>
      <c r="P175" s="83"/>
      <c r="Q175" s="83"/>
      <c r="R175" s="83"/>
      <c r="S175" s="178"/>
      <c r="T175" s="178">
        <f>N175</f>
        <v>297.58999999999997</v>
      </c>
      <c r="U175" s="182"/>
      <c r="V175" s="182"/>
      <c r="W175" s="182"/>
      <c r="X175" s="182"/>
      <c r="Y175" s="182"/>
    </row>
    <row r="176" spans="1:25" ht="78.75" outlineLevel="1" x14ac:dyDescent="0.25">
      <c r="A176" s="284" t="s">
        <v>1399</v>
      </c>
      <c r="B176" s="294" t="s">
        <v>686</v>
      </c>
      <c r="C176" s="86"/>
      <c r="D176" s="86"/>
      <c r="E176" s="87" t="s">
        <v>1085</v>
      </c>
      <c r="F176" s="85"/>
      <c r="G176" s="89"/>
      <c r="H176" s="83"/>
      <c r="I176" s="85" t="s">
        <v>1083</v>
      </c>
      <c r="J176" s="85" t="s">
        <v>1066</v>
      </c>
      <c r="K176" s="85" t="s">
        <v>1084</v>
      </c>
      <c r="L176" s="66" t="s">
        <v>1086</v>
      </c>
      <c r="M176" s="83">
        <v>5773856.5499999998</v>
      </c>
      <c r="N176" s="83">
        <f>M176/1.18/1000</f>
        <v>4893.0987711864409</v>
      </c>
      <c r="O176" s="80"/>
      <c r="P176" s="80"/>
      <c r="Q176" s="80"/>
      <c r="R176" s="80"/>
      <c r="S176" s="280">
        <f>SUM(O176:R178)</f>
        <v>0</v>
      </c>
      <c r="T176" s="280">
        <f>SUM(H176:H178)+SUM(N176:N178)+S176</f>
        <v>9226.3539710169498</v>
      </c>
      <c r="U176" s="85"/>
      <c r="V176" s="52"/>
      <c r="W176" s="52"/>
      <c r="X176" s="52"/>
      <c r="Y176" s="52"/>
    </row>
    <row r="177" spans="1:25" ht="31.5" outlineLevel="1" x14ac:dyDescent="0.25">
      <c r="A177" s="285"/>
      <c r="B177" s="295"/>
      <c r="C177" s="77"/>
      <c r="D177" s="77"/>
      <c r="E177" s="78"/>
      <c r="F177" s="84"/>
      <c r="G177" s="89"/>
      <c r="H177" s="83"/>
      <c r="I177" s="85" t="s">
        <v>1088</v>
      </c>
      <c r="J177" s="85"/>
      <c r="K177" s="85"/>
      <c r="L177" s="85" t="s">
        <v>1087</v>
      </c>
      <c r="M177" s="83">
        <v>4288489.8</v>
      </c>
      <c r="N177" s="83">
        <f>M177/1.18/1000</f>
        <v>3634.3133898305086</v>
      </c>
      <c r="O177" s="79"/>
      <c r="P177" s="79"/>
      <c r="Q177" s="79"/>
      <c r="R177" s="79"/>
      <c r="S177" s="281"/>
      <c r="T177" s="281"/>
      <c r="U177" s="84"/>
      <c r="V177" s="85"/>
      <c r="W177" s="85"/>
      <c r="X177" s="85"/>
      <c r="Y177" s="85"/>
    </row>
    <row r="178" spans="1:25" ht="31.5" outlineLevel="1" x14ac:dyDescent="0.25">
      <c r="A178" s="286"/>
      <c r="B178" s="296"/>
      <c r="C178" s="77"/>
      <c r="D178" s="77"/>
      <c r="E178" s="78"/>
      <c r="F178" s="84"/>
      <c r="G178" s="89"/>
      <c r="H178" s="83"/>
      <c r="I178" s="85" t="s">
        <v>1089</v>
      </c>
      <c r="J178" s="85"/>
      <c r="K178" s="85"/>
      <c r="L178" s="85" t="s">
        <v>1232</v>
      </c>
      <c r="M178" s="83"/>
      <c r="N178" s="83">
        <f>698941.81/1000</f>
        <v>698.94181000000003</v>
      </c>
      <c r="O178" s="79"/>
      <c r="P178" s="79"/>
      <c r="Q178" s="79"/>
      <c r="R178" s="79"/>
      <c r="S178" s="282"/>
      <c r="T178" s="282"/>
      <c r="U178" s="84"/>
      <c r="V178" s="85"/>
      <c r="W178" s="85"/>
      <c r="X178" s="85"/>
      <c r="Y178" s="85"/>
    </row>
    <row r="179" spans="1:25" ht="94.5" outlineLevel="1" x14ac:dyDescent="0.25">
      <c r="A179" s="96" t="s">
        <v>1400</v>
      </c>
      <c r="B179" s="68" t="s">
        <v>687</v>
      </c>
      <c r="C179" s="86"/>
      <c r="D179" s="86"/>
      <c r="E179" s="87"/>
      <c r="F179" s="66"/>
      <c r="G179" s="83"/>
      <c r="H179" s="83"/>
      <c r="I179" s="66"/>
      <c r="J179" s="66"/>
      <c r="K179" s="66"/>
      <c r="L179" s="66"/>
      <c r="M179" s="83"/>
      <c r="N179" s="83"/>
      <c r="O179" s="80"/>
      <c r="P179" s="80"/>
      <c r="Q179" s="80"/>
      <c r="R179" s="80"/>
      <c r="S179" s="80"/>
      <c r="T179" s="80"/>
      <c r="U179" s="52"/>
      <c r="V179" s="52"/>
      <c r="W179" s="52"/>
      <c r="X179" s="52"/>
      <c r="Y179" s="52"/>
    </row>
    <row r="180" spans="1:25" ht="94.5" outlineLevel="1" x14ac:dyDescent="0.25">
      <c r="A180" s="96" t="s">
        <v>1401</v>
      </c>
      <c r="B180" s="68" t="s">
        <v>688</v>
      </c>
      <c r="C180" s="77"/>
      <c r="D180" s="77"/>
      <c r="E180" s="78"/>
      <c r="F180" s="66"/>
      <c r="G180" s="83"/>
      <c r="H180" s="83"/>
      <c r="I180" s="66"/>
      <c r="J180" s="66"/>
      <c r="K180" s="66"/>
      <c r="L180" s="66"/>
      <c r="M180" s="83"/>
      <c r="N180" s="83"/>
      <c r="O180" s="79"/>
      <c r="P180" s="79"/>
      <c r="Q180" s="79"/>
      <c r="R180" s="79"/>
      <c r="S180" s="79"/>
      <c r="T180" s="79"/>
      <c r="U180" s="52"/>
      <c r="V180" s="52"/>
      <c r="W180" s="52"/>
      <c r="X180" s="52"/>
      <c r="Y180" s="52"/>
    </row>
    <row r="181" spans="1:25" ht="31.5" outlineLevel="1" x14ac:dyDescent="0.25">
      <c r="A181" s="96" t="s">
        <v>1402</v>
      </c>
      <c r="B181" s="68" t="s">
        <v>689</v>
      </c>
      <c r="C181" s="28"/>
      <c r="D181" s="28"/>
      <c r="E181" s="60"/>
      <c r="F181" s="66"/>
      <c r="G181" s="83"/>
      <c r="H181" s="83"/>
      <c r="I181" s="66"/>
      <c r="J181" s="66"/>
      <c r="K181" s="66"/>
      <c r="L181" s="66"/>
      <c r="M181" s="83"/>
      <c r="N181" s="83"/>
      <c r="O181" s="83"/>
      <c r="P181" s="83"/>
      <c r="Q181" s="83"/>
      <c r="R181" s="83"/>
      <c r="S181" s="83"/>
      <c r="T181" s="83"/>
      <c r="U181" s="52"/>
      <c r="V181" s="52"/>
      <c r="W181" s="52"/>
      <c r="X181" s="52"/>
      <c r="Y181" s="52"/>
    </row>
    <row r="182" spans="1:25" ht="47.25" outlineLevel="1" x14ac:dyDescent="0.25">
      <c r="A182" s="284" t="s">
        <v>1403</v>
      </c>
      <c r="B182" s="294" t="s">
        <v>690</v>
      </c>
      <c r="C182" s="28"/>
      <c r="D182" s="28"/>
      <c r="E182" s="60"/>
      <c r="F182" s="82"/>
      <c r="G182" s="83"/>
      <c r="H182" s="83"/>
      <c r="I182" s="82" t="s">
        <v>1136</v>
      </c>
      <c r="J182" s="82" t="s">
        <v>1135</v>
      </c>
      <c r="K182" s="82"/>
      <c r="L182" s="82" t="s">
        <v>1137</v>
      </c>
      <c r="M182" s="83">
        <v>366000</v>
      </c>
      <c r="N182" s="83">
        <f>M182/1000</f>
        <v>366</v>
      </c>
      <c r="O182" s="83"/>
      <c r="P182" s="83"/>
      <c r="Q182" s="83"/>
      <c r="R182" s="83"/>
      <c r="S182" s="280">
        <f>SUM(O182:R184)</f>
        <v>0</v>
      </c>
      <c r="T182" s="280">
        <f>N182+N183+S182+N184</f>
        <v>737.80100000000004</v>
      </c>
      <c r="U182" s="82"/>
      <c r="V182" s="82"/>
      <c r="W182" s="82" t="s">
        <v>488</v>
      </c>
      <c r="X182" s="82"/>
      <c r="Y182" s="82" t="s">
        <v>1152</v>
      </c>
    </row>
    <row r="183" spans="1:25" ht="63" outlineLevel="1" x14ac:dyDescent="0.25">
      <c r="A183" s="285"/>
      <c r="B183" s="295"/>
      <c r="C183" s="101"/>
      <c r="D183" s="101"/>
      <c r="E183" s="60"/>
      <c r="F183" s="100"/>
      <c r="G183" s="83"/>
      <c r="H183" s="83"/>
      <c r="I183" s="100" t="s">
        <v>1139</v>
      </c>
      <c r="J183" s="100" t="s">
        <v>1138</v>
      </c>
      <c r="K183" s="100"/>
      <c r="L183" s="100" t="s">
        <v>1140</v>
      </c>
      <c r="M183" s="83">
        <v>279738.65000000002</v>
      </c>
      <c r="N183" s="83">
        <f>M183/1000</f>
        <v>279.73865000000001</v>
      </c>
      <c r="O183" s="83"/>
      <c r="P183" s="83"/>
      <c r="Q183" s="83"/>
      <c r="R183" s="83"/>
      <c r="S183" s="281"/>
      <c r="T183" s="281"/>
      <c r="U183" s="100"/>
      <c r="V183" s="100"/>
      <c r="W183" s="100" t="s">
        <v>488</v>
      </c>
      <c r="X183" s="100"/>
      <c r="Y183" s="100" t="s">
        <v>1153</v>
      </c>
    </row>
    <row r="184" spans="1:25" ht="47.25" outlineLevel="1" x14ac:dyDescent="0.25">
      <c r="A184" s="286"/>
      <c r="B184" s="296"/>
      <c r="C184" s="101"/>
      <c r="D184" s="101"/>
      <c r="E184" s="60"/>
      <c r="F184" s="100"/>
      <c r="G184" s="83"/>
      <c r="H184" s="83"/>
      <c r="I184" s="100" t="s">
        <v>1147</v>
      </c>
      <c r="J184" s="100" t="s">
        <v>1148</v>
      </c>
      <c r="K184" s="100"/>
      <c r="L184" s="100"/>
      <c r="M184" s="83">
        <v>108633.573</v>
      </c>
      <c r="N184" s="83">
        <f>92062.35/1000</f>
        <v>92.062350000000009</v>
      </c>
      <c r="O184" s="83"/>
      <c r="P184" s="83"/>
      <c r="Q184" s="83"/>
      <c r="R184" s="83"/>
      <c r="S184" s="282"/>
      <c r="T184" s="282"/>
      <c r="U184" s="100"/>
      <c r="V184" s="100"/>
      <c r="W184" s="100" t="s">
        <v>488</v>
      </c>
      <c r="X184" s="100"/>
      <c r="Y184" s="100" t="s">
        <v>1149</v>
      </c>
    </row>
    <row r="185" spans="1:25" x14ac:dyDescent="0.25">
      <c r="A185" s="95">
        <v>161</v>
      </c>
      <c r="B185" s="191" t="s">
        <v>103</v>
      </c>
      <c r="C185" s="27"/>
      <c r="D185" s="27"/>
      <c r="E185" s="27"/>
      <c r="F185" s="27"/>
      <c r="G185" s="25"/>
      <c r="H185" s="25"/>
      <c r="I185" s="27"/>
      <c r="J185" s="27"/>
      <c r="K185" s="27"/>
      <c r="L185" s="27"/>
      <c r="M185" s="192"/>
      <c r="N185" s="61"/>
      <c r="O185" s="192"/>
      <c r="P185" s="192"/>
      <c r="Q185" s="192"/>
      <c r="R185" s="192"/>
      <c r="S185" s="192"/>
      <c r="T185" s="192">
        <f>SUM(T8:T184)</f>
        <v>39949.674906101689</v>
      </c>
      <c r="U185" s="27"/>
      <c r="V185" s="27"/>
      <c r="W185" s="27"/>
      <c r="X185" s="27"/>
      <c r="Y185" s="27"/>
    </row>
    <row r="188" spans="1:25" s="12" customFormat="1" x14ac:dyDescent="0.25">
      <c r="A188" s="97"/>
      <c r="B188" s="290"/>
      <c r="C188" s="290"/>
      <c r="D188" s="290"/>
      <c r="E188" s="290"/>
      <c r="F188" s="290"/>
      <c r="G188" s="290"/>
      <c r="H188" s="290"/>
      <c r="I188" s="290"/>
      <c r="J188" s="290"/>
      <c r="K188" s="290"/>
      <c r="L188" s="1"/>
      <c r="M188" s="62"/>
      <c r="N188" s="56"/>
      <c r="O188" s="62"/>
      <c r="P188" s="62"/>
      <c r="Q188" s="62"/>
      <c r="R188" s="62"/>
      <c r="S188" s="62"/>
      <c r="T188" s="62"/>
      <c r="U188" s="1"/>
      <c r="V188" s="1"/>
      <c r="W188" s="1"/>
      <c r="X188" s="1"/>
      <c r="Y188" s="1"/>
    </row>
  </sheetData>
  <autoFilter ref="A7:Y184"/>
  <mergeCells count="58">
    <mergeCell ref="A3:Y3"/>
    <mergeCell ref="E10:E11"/>
    <mergeCell ref="A10:A11"/>
    <mergeCell ref="B10:B11"/>
    <mergeCell ref="W5:X5"/>
    <mergeCell ref="Y5:Y6"/>
    <mergeCell ref="B5:B6"/>
    <mergeCell ref="A5:A6"/>
    <mergeCell ref="U5:V5"/>
    <mergeCell ref="T5:T6"/>
    <mergeCell ref="S5:S6"/>
    <mergeCell ref="C5:H5"/>
    <mergeCell ref="O5:R5"/>
    <mergeCell ref="I5:N5"/>
    <mergeCell ref="S10:S11"/>
    <mergeCell ref="T10:T11"/>
    <mergeCell ref="A182:A184"/>
    <mergeCell ref="B182:B184"/>
    <mergeCell ref="A176:A178"/>
    <mergeCell ref="B176:B178"/>
    <mergeCell ref="Y35:Y42"/>
    <mergeCell ref="K79:K80"/>
    <mergeCell ref="A79:A81"/>
    <mergeCell ref="B79:B81"/>
    <mergeCell ref="S79:S81"/>
    <mergeCell ref="I79:I80"/>
    <mergeCell ref="J79:J80"/>
    <mergeCell ref="S35:S42"/>
    <mergeCell ref="T35:T42"/>
    <mergeCell ref="T56:T57"/>
    <mergeCell ref="Y79:Y80"/>
    <mergeCell ref="T79:T81"/>
    <mergeCell ref="B188:K188"/>
    <mergeCell ref="C99:C101"/>
    <mergeCell ref="T182:T184"/>
    <mergeCell ref="S182:S184"/>
    <mergeCell ref="B99:B101"/>
    <mergeCell ref="E99:E100"/>
    <mergeCell ref="S176:S178"/>
    <mergeCell ref="T176:T178"/>
    <mergeCell ref="A99:A101"/>
    <mergeCell ref="B35:B42"/>
    <mergeCell ref="I35:I37"/>
    <mergeCell ref="J35:J37"/>
    <mergeCell ref="K35:K37"/>
    <mergeCell ref="I38:I41"/>
    <mergeCell ref="J38:J41"/>
    <mergeCell ref="K38:K41"/>
    <mergeCell ref="A35:A42"/>
    <mergeCell ref="A56:A57"/>
    <mergeCell ref="B56:B57"/>
    <mergeCell ref="Y10:Y11"/>
    <mergeCell ref="Y56:Y57"/>
    <mergeCell ref="T99:T101"/>
    <mergeCell ref="S99:S101"/>
    <mergeCell ref="Y99:Y101"/>
    <mergeCell ref="W35:W41"/>
    <mergeCell ref="S56:S57"/>
  </mergeCells>
  <pageMargins left="0.9055118110236221" right="0.11811023622047245" top="0.74803149606299213" bottom="0.35433070866141736" header="0.31496062992125984" footer="0.31496062992125984"/>
  <pageSetup paperSize="8" scale="45" fitToHeight="0"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="60" zoomScaleNormal="100" workbookViewId="0">
      <pane ySplit="5" topLeftCell="A45" activePane="bottomLeft" state="frozen"/>
      <selection pane="bottomLeft" activeCell="A7" sqref="A7"/>
    </sheetView>
  </sheetViews>
  <sheetFormatPr defaultRowHeight="15.75" x14ac:dyDescent="0.25"/>
  <cols>
    <col min="1" max="1" width="26.5703125" style="143" customWidth="1"/>
    <col min="2" max="2" width="40.42578125" style="132" customWidth="1"/>
    <col min="3" max="3" width="19.7109375" style="132" customWidth="1"/>
    <col min="4" max="4" width="19.140625" style="132" customWidth="1"/>
    <col min="5" max="8" width="19.28515625" style="132" customWidth="1"/>
    <col min="9" max="9" width="22.28515625" style="132" customWidth="1"/>
    <col min="10" max="10" width="26" style="132" customWidth="1"/>
    <col min="11" max="16384" width="9.140625" style="132"/>
  </cols>
  <sheetData>
    <row r="1" spans="1:9" x14ac:dyDescent="0.25">
      <c r="I1" s="136" t="s">
        <v>154</v>
      </c>
    </row>
    <row r="2" spans="1:9" x14ac:dyDescent="0.25">
      <c r="I2" s="136"/>
    </row>
    <row r="3" spans="1:9" ht="20.25" x14ac:dyDescent="0.25">
      <c r="A3" s="306" t="s">
        <v>155</v>
      </c>
      <c r="B3" s="306"/>
      <c r="C3" s="306"/>
      <c r="D3" s="306"/>
      <c r="E3" s="306"/>
      <c r="F3" s="306"/>
      <c r="G3" s="306"/>
      <c r="H3" s="306"/>
      <c r="I3" s="306"/>
    </row>
    <row r="4" spans="1:9" ht="20.25" x14ac:dyDescent="0.25">
      <c r="A4" s="194"/>
      <c r="B4" s="150"/>
      <c r="C4" s="150"/>
      <c r="D4" s="150"/>
      <c r="E4" s="150"/>
      <c r="F4" s="150"/>
      <c r="G4" s="150"/>
      <c r="H4" s="150"/>
      <c r="I4" s="150"/>
    </row>
    <row r="5" spans="1:9" ht="189" x14ac:dyDescent="0.25">
      <c r="A5" s="177" t="s">
        <v>4</v>
      </c>
      <c r="B5" s="131" t="s">
        <v>157</v>
      </c>
      <c r="C5" s="131" t="s">
        <v>2</v>
      </c>
      <c r="D5" s="131" t="s">
        <v>3</v>
      </c>
      <c r="E5" s="131" t="s">
        <v>5</v>
      </c>
      <c r="F5" s="131" t="s">
        <v>6</v>
      </c>
      <c r="G5" s="131" t="s">
        <v>7</v>
      </c>
      <c r="H5" s="131" t="s">
        <v>0</v>
      </c>
      <c r="I5" s="131" t="s">
        <v>1</v>
      </c>
    </row>
    <row r="6" spans="1:9" x14ac:dyDescent="0.25">
      <c r="A6" s="182">
        <v>1</v>
      </c>
      <c r="B6" s="133">
        <v>2</v>
      </c>
      <c r="C6" s="133">
        <v>3</v>
      </c>
      <c r="D6" s="133">
        <v>4</v>
      </c>
      <c r="E6" s="133">
        <v>5</v>
      </c>
      <c r="F6" s="133">
        <v>6</v>
      </c>
      <c r="G6" s="133">
        <v>7</v>
      </c>
      <c r="H6" s="133">
        <v>8</v>
      </c>
      <c r="I6" s="133">
        <v>9</v>
      </c>
    </row>
    <row r="7" spans="1:9" s="137" customFormat="1" ht="31.5" x14ac:dyDescent="0.25">
      <c r="A7" s="40">
        <v>1</v>
      </c>
      <c r="B7" s="40" t="s">
        <v>159</v>
      </c>
      <c r="C7" s="40"/>
      <c r="D7" s="40"/>
      <c r="E7" s="40"/>
      <c r="F7" s="40"/>
      <c r="G7" s="40"/>
      <c r="H7" s="40"/>
      <c r="I7" s="40"/>
    </row>
    <row r="8" spans="1:9" x14ac:dyDescent="0.25">
      <c r="A8" s="193"/>
      <c r="B8" s="133"/>
      <c r="C8" s="133"/>
      <c r="D8" s="138"/>
      <c r="E8" s="133"/>
      <c r="F8" s="139"/>
      <c r="G8" s="140"/>
      <c r="H8" s="133" t="s">
        <v>488</v>
      </c>
      <c r="I8" s="133" t="s">
        <v>499</v>
      </c>
    </row>
    <row r="9" spans="1:9" ht="105" x14ac:dyDescent="0.25">
      <c r="A9" s="195" t="s">
        <v>1220</v>
      </c>
      <c r="B9" s="133" t="s">
        <v>500</v>
      </c>
      <c r="C9" s="133" t="s">
        <v>501</v>
      </c>
      <c r="D9" s="138" t="s">
        <v>502</v>
      </c>
      <c r="E9" s="133" t="s">
        <v>498</v>
      </c>
      <c r="F9" s="139">
        <v>42430</v>
      </c>
      <c r="G9" s="140">
        <v>42447</v>
      </c>
      <c r="H9" s="133" t="s">
        <v>488</v>
      </c>
      <c r="I9" s="133" t="s">
        <v>499</v>
      </c>
    </row>
    <row r="10" spans="1:9" ht="105" x14ac:dyDescent="0.25">
      <c r="A10" s="193" t="s">
        <v>1221</v>
      </c>
      <c r="B10" s="133" t="s">
        <v>503</v>
      </c>
      <c r="C10" s="133" t="s">
        <v>501</v>
      </c>
      <c r="D10" s="138" t="s">
        <v>502</v>
      </c>
      <c r="E10" s="133" t="s">
        <v>498</v>
      </c>
      <c r="F10" s="139">
        <v>42430</v>
      </c>
      <c r="G10" s="140">
        <v>42447</v>
      </c>
      <c r="H10" s="133" t="s">
        <v>488</v>
      </c>
      <c r="I10" s="133" t="s">
        <v>499</v>
      </c>
    </row>
    <row r="11" spans="1:9" ht="110.25" x14ac:dyDescent="0.25">
      <c r="A11" s="193" t="s">
        <v>1222</v>
      </c>
      <c r="B11" s="133" t="s">
        <v>504</v>
      </c>
      <c r="C11" s="133" t="s">
        <v>501</v>
      </c>
      <c r="D11" s="133" t="s">
        <v>502</v>
      </c>
      <c r="E11" s="133" t="s">
        <v>498</v>
      </c>
      <c r="F11" s="139">
        <v>42430</v>
      </c>
      <c r="G11" s="140">
        <v>42447</v>
      </c>
      <c r="H11" s="133" t="s">
        <v>488</v>
      </c>
      <c r="I11" s="133" t="s">
        <v>499</v>
      </c>
    </row>
    <row r="12" spans="1:9" ht="105" x14ac:dyDescent="0.25">
      <c r="A12" s="193" t="s">
        <v>1223</v>
      </c>
      <c r="B12" s="133" t="s">
        <v>505</v>
      </c>
      <c r="C12" s="133" t="s">
        <v>506</v>
      </c>
      <c r="D12" s="138" t="s">
        <v>507</v>
      </c>
      <c r="E12" s="133" t="s">
        <v>498</v>
      </c>
      <c r="F12" s="139">
        <v>42430</v>
      </c>
      <c r="G12" s="140">
        <v>42447</v>
      </c>
      <c r="H12" s="133" t="s">
        <v>488</v>
      </c>
      <c r="I12" s="133" t="s">
        <v>499</v>
      </c>
    </row>
    <row r="13" spans="1:9" ht="105" x14ac:dyDescent="0.25">
      <c r="A13" s="193" t="s">
        <v>1224</v>
      </c>
      <c r="B13" s="133" t="s">
        <v>508</v>
      </c>
      <c r="C13" s="133" t="s">
        <v>509</v>
      </c>
      <c r="D13" s="138" t="s">
        <v>510</v>
      </c>
      <c r="E13" s="133" t="s">
        <v>498</v>
      </c>
      <c r="F13" s="139">
        <v>42430</v>
      </c>
      <c r="G13" s="140">
        <v>42433</v>
      </c>
      <c r="H13" s="133" t="s">
        <v>488</v>
      </c>
      <c r="I13" s="133" t="s">
        <v>499</v>
      </c>
    </row>
    <row r="14" spans="1:9" ht="105" x14ac:dyDescent="0.25">
      <c r="A14" s="193" t="s">
        <v>1225</v>
      </c>
      <c r="B14" s="133" t="s">
        <v>511</v>
      </c>
      <c r="C14" s="133" t="s">
        <v>512</v>
      </c>
      <c r="D14" s="138" t="s">
        <v>513</v>
      </c>
      <c r="E14" s="133" t="s">
        <v>498</v>
      </c>
      <c r="F14" s="139">
        <v>42430</v>
      </c>
      <c r="G14" s="140">
        <v>42433</v>
      </c>
      <c r="H14" s="133" t="s">
        <v>488</v>
      </c>
      <c r="I14" s="133" t="s">
        <v>499</v>
      </c>
    </row>
    <row r="15" spans="1:9" ht="63" x14ac:dyDescent="0.25">
      <c r="A15" s="193" t="s">
        <v>1226</v>
      </c>
      <c r="B15" s="133" t="s">
        <v>514</v>
      </c>
      <c r="C15" s="133"/>
      <c r="D15" s="133"/>
      <c r="E15" s="133"/>
      <c r="F15" s="133"/>
      <c r="G15" s="133"/>
      <c r="H15" s="133"/>
      <c r="I15" s="133"/>
    </row>
    <row r="16" spans="1:9" ht="173.25" x14ac:dyDescent="0.25">
      <c r="A16" s="193" t="s">
        <v>1227</v>
      </c>
      <c r="B16" s="133" t="s">
        <v>1179</v>
      </c>
      <c r="C16" s="133">
        <v>31705017707</v>
      </c>
      <c r="D16" s="138" t="s">
        <v>1178</v>
      </c>
      <c r="E16" s="133" t="s">
        <v>498</v>
      </c>
      <c r="F16" s="139">
        <v>42826</v>
      </c>
      <c r="G16" s="141">
        <v>42839</v>
      </c>
      <c r="H16" s="133" t="s">
        <v>488</v>
      </c>
      <c r="I16" s="133"/>
    </row>
    <row r="17" spans="1:10" ht="189" x14ac:dyDescent="0.25">
      <c r="A17" s="70" t="s">
        <v>531</v>
      </c>
      <c r="B17" s="133" t="s">
        <v>1181</v>
      </c>
      <c r="C17" s="133">
        <v>31705017868</v>
      </c>
      <c r="D17" s="138" t="s">
        <v>1180</v>
      </c>
      <c r="E17" s="133" t="s">
        <v>498</v>
      </c>
      <c r="F17" s="139">
        <v>42826</v>
      </c>
      <c r="G17" s="141">
        <v>42839</v>
      </c>
      <c r="H17" s="133" t="s">
        <v>488</v>
      </c>
      <c r="I17" s="133"/>
    </row>
    <row r="18" spans="1:10" ht="105" x14ac:dyDescent="0.25">
      <c r="A18" s="193" t="s">
        <v>286</v>
      </c>
      <c r="B18" s="133" t="s">
        <v>1228</v>
      </c>
      <c r="C18" s="133">
        <v>31502395514</v>
      </c>
      <c r="D18" s="138" t="s">
        <v>515</v>
      </c>
      <c r="E18" s="133" t="s">
        <v>498</v>
      </c>
      <c r="F18" s="139">
        <v>42125</v>
      </c>
      <c r="G18" s="141">
        <v>42150</v>
      </c>
      <c r="H18" s="133" t="s">
        <v>488</v>
      </c>
      <c r="I18" s="133" t="s">
        <v>499</v>
      </c>
    </row>
    <row r="19" spans="1:10" ht="105" x14ac:dyDescent="0.25">
      <c r="A19" s="193" t="s">
        <v>289</v>
      </c>
      <c r="B19" s="133" t="s">
        <v>289</v>
      </c>
      <c r="C19" s="133">
        <v>31603610596</v>
      </c>
      <c r="D19" s="138" t="s">
        <v>516</v>
      </c>
      <c r="E19" s="133" t="s">
        <v>498</v>
      </c>
      <c r="F19" s="139">
        <v>42461</v>
      </c>
      <c r="G19" s="141">
        <v>42488</v>
      </c>
      <c r="H19" s="133" t="s">
        <v>488</v>
      </c>
      <c r="I19" s="133" t="s">
        <v>499</v>
      </c>
    </row>
    <row r="20" spans="1:10" ht="94.5" x14ac:dyDescent="0.25">
      <c r="A20" s="193" t="s">
        <v>686</v>
      </c>
      <c r="B20" s="133" t="s">
        <v>1183</v>
      </c>
      <c r="C20" s="133">
        <v>31705018079</v>
      </c>
      <c r="D20" s="138" t="s">
        <v>1182</v>
      </c>
      <c r="E20" s="133" t="s">
        <v>498</v>
      </c>
      <c r="F20" s="139">
        <v>42826</v>
      </c>
      <c r="G20" s="141">
        <v>42930</v>
      </c>
      <c r="H20" s="133" t="s">
        <v>488</v>
      </c>
      <c r="I20" s="133" t="s">
        <v>499</v>
      </c>
    </row>
    <row r="21" spans="1:10" ht="157.5" x14ac:dyDescent="0.25">
      <c r="A21" s="193" t="s">
        <v>554</v>
      </c>
      <c r="B21" s="133" t="s">
        <v>1185</v>
      </c>
      <c r="C21" s="133">
        <v>31705020147</v>
      </c>
      <c r="D21" s="138" t="s">
        <v>1184</v>
      </c>
      <c r="E21" s="133" t="s">
        <v>498</v>
      </c>
      <c r="F21" s="139">
        <v>42826</v>
      </c>
      <c r="G21" s="141">
        <v>42842</v>
      </c>
      <c r="H21" s="133" t="s">
        <v>488</v>
      </c>
      <c r="I21" s="133" t="s">
        <v>499</v>
      </c>
    </row>
    <row r="22" spans="1:10" ht="110.25" x14ac:dyDescent="0.25">
      <c r="A22" s="193" t="s">
        <v>608</v>
      </c>
      <c r="B22" s="133" t="s">
        <v>1199</v>
      </c>
      <c r="C22" s="133">
        <v>31604024610</v>
      </c>
      <c r="D22" s="138" t="s">
        <v>1198</v>
      </c>
      <c r="E22" s="133" t="s">
        <v>498</v>
      </c>
      <c r="F22" s="139">
        <v>42583</v>
      </c>
      <c r="G22" s="141">
        <v>42607</v>
      </c>
      <c r="H22" s="133" t="s">
        <v>488</v>
      </c>
      <c r="I22" s="133" t="s">
        <v>499</v>
      </c>
    </row>
    <row r="23" spans="1:10" ht="141.75" x14ac:dyDescent="0.25">
      <c r="A23" s="193" t="s">
        <v>530</v>
      </c>
      <c r="B23" s="133" t="s">
        <v>1201</v>
      </c>
      <c r="C23" s="133">
        <v>31604024540</v>
      </c>
      <c r="D23" s="138" t="s">
        <v>1200</v>
      </c>
      <c r="E23" s="133" t="s">
        <v>498</v>
      </c>
      <c r="F23" s="139">
        <v>42583</v>
      </c>
      <c r="G23" s="141">
        <v>42607</v>
      </c>
      <c r="H23" s="133" t="s">
        <v>488</v>
      </c>
      <c r="I23" s="133" t="s">
        <v>499</v>
      </c>
    </row>
    <row r="24" spans="1:10" ht="141.75" x14ac:dyDescent="0.25">
      <c r="A24" s="193" t="s">
        <v>563</v>
      </c>
      <c r="B24" s="133" t="s">
        <v>1205</v>
      </c>
      <c r="C24" s="133">
        <v>31603392563</v>
      </c>
      <c r="D24" s="138" t="s">
        <v>1204</v>
      </c>
      <c r="E24" s="133" t="s">
        <v>498</v>
      </c>
      <c r="F24" s="139">
        <v>42430</v>
      </c>
      <c r="G24" s="141">
        <v>42443</v>
      </c>
      <c r="H24" s="133" t="s">
        <v>488</v>
      </c>
      <c r="I24" s="133" t="s">
        <v>499</v>
      </c>
    </row>
    <row r="25" spans="1:10" ht="110.25" x14ac:dyDescent="0.25">
      <c r="A25" s="193" t="s">
        <v>581</v>
      </c>
      <c r="B25" s="133" t="s">
        <v>1216</v>
      </c>
      <c r="C25" s="133">
        <v>31603434594</v>
      </c>
      <c r="D25" s="138" t="s">
        <v>1215</v>
      </c>
      <c r="E25" s="133" t="s">
        <v>498</v>
      </c>
      <c r="F25" s="139">
        <v>42430</v>
      </c>
      <c r="G25" s="141">
        <v>42447</v>
      </c>
      <c r="H25" s="133" t="s">
        <v>488</v>
      </c>
      <c r="I25" s="133" t="s">
        <v>499</v>
      </c>
    </row>
    <row r="26" spans="1:10" ht="94.5" x14ac:dyDescent="0.25">
      <c r="A26" s="193" t="s">
        <v>1229</v>
      </c>
      <c r="B26" s="133" t="s">
        <v>1219</v>
      </c>
      <c r="C26" s="133">
        <v>31603610596</v>
      </c>
      <c r="D26" s="138" t="s">
        <v>1209</v>
      </c>
      <c r="E26" s="133" t="s">
        <v>498</v>
      </c>
      <c r="F26" s="139">
        <v>42461</v>
      </c>
      <c r="G26" s="141">
        <v>42489</v>
      </c>
      <c r="H26" s="133" t="s">
        <v>488</v>
      </c>
      <c r="I26" s="133" t="s">
        <v>499</v>
      </c>
      <c r="J26" s="132" t="s">
        <v>1210</v>
      </c>
    </row>
    <row r="27" spans="1:10" ht="126" x14ac:dyDescent="0.25">
      <c r="A27" s="193" t="s">
        <v>554</v>
      </c>
      <c r="B27" s="133" t="s">
        <v>1212</v>
      </c>
      <c r="C27" s="133">
        <v>31603439232</v>
      </c>
      <c r="D27" s="138" t="s">
        <v>1211</v>
      </c>
      <c r="E27" s="133" t="s">
        <v>498</v>
      </c>
      <c r="F27" s="139">
        <v>42430</v>
      </c>
      <c r="G27" s="141">
        <v>42450</v>
      </c>
      <c r="H27" s="133" t="s">
        <v>488</v>
      </c>
      <c r="I27" s="133" t="s">
        <v>499</v>
      </c>
    </row>
    <row r="28" spans="1:10" ht="110.25" x14ac:dyDescent="0.25">
      <c r="A28" s="193" t="s">
        <v>600</v>
      </c>
      <c r="B28" s="133" t="s">
        <v>1213</v>
      </c>
      <c r="C28" s="133">
        <v>31603439232</v>
      </c>
      <c r="D28" s="138" t="s">
        <v>1211</v>
      </c>
      <c r="E28" s="133" t="s">
        <v>498</v>
      </c>
      <c r="F28" s="139">
        <v>42430</v>
      </c>
      <c r="G28" s="141">
        <v>42450</v>
      </c>
      <c r="H28" s="133" t="s">
        <v>488</v>
      </c>
      <c r="I28" s="133" t="s">
        <v>499</v>
      </c>
    </row>
    <row r="29" spans="1:10" ht="141.75" x14ac:dyDescent="0.25">
      <c r="A29" s="193" t="s">
        <v>539</v>
      </c>
      <c r="B29" s="133" t="s">
        <v>1214</v>
      </c>
      <c r="C29" s="133">
        <v>31603439232</v>
      </c>
      <c r="D29" s="138" t="s">
        <v>1211</v>
      </c>
      <c r="E29" s="133" t="s">
        <v>498</v>
      </c>
      <c r="F29" s="139">
        <v>42430</v>
      </c>
      <c r="G29" s="141">
        <v>42450</v>
      </c>
      <c r="H29" s="133" t="s">
        <v>488</v>
      </c>
      <c r="I29" s="133" t="s">
        <v>499</v>
      </c>
    </row>
    <row r="30" spans="1:10" ht="110.25" x14ac:dyDescent="0.25">
      <c r="A30" s="193" t="s">
        <v>590</v>
      </c>
      <c r="B30" s="133" t="s">
        <v>1218</v>
      </c>
      <c r="C30" s="133">
        <v>31603465675</v>
      </c>
      <c r="D30" s="138" t="s">
        <v>1217</v>
      </c>
      <c r="E30" s="133" t="s">
        <v>498</v>
      </c>
      <c r="F30" s="139">
        <v>42461</v>
      </c>
      <c r="G30" s="141">
        <v>42465</v>
      </c>
      <c r="H30" s="133" t="s">
        <v>488</v>
      </c>
      <c r="I30" s="133" t="s">
        <v>499</v>
      </c>
    </row>
    <row r="31" spans="1:10" s="137" customFormat="1" ht="31.5" x14ac:dyDescent="0.25">
      <c r="A31" s="40">
        <v>2</v>
      </c>
      <c r="B31" s="40" t="s">
        <v>158</v>
      </c>
      <c r="C31" s="40"/>
      <c r="D31" s="40"/>
      <c r="E31" s="40"/>
      <c r="F31" s="40"/>
      <c r="G31" s="40"/>
      <c r="H31" s="40"/>
      <c r="I31" s="40"/>
    </row>
    <row r="32" spans="1:10" ht="157.5" x14ac:dyDescent="0.25">
      <c r="A32" s="70" t="s">
        <v>531</v>
      </c>
      <c r="B32" s="133" t="s">
        <v>1160</v>
      </c>
      <c r="C32" s="133" t="s">
        <v>1161</v>
      </c>
      <c r="D32" s="133" t="s">
        <v>1159</v>
      </c>
      <c r="E32" s="133" t="s">
        <v>498</v>
      </c>
      <c r="F32" s="139">
        <v>42978</v>
      </c>
      <c r="G32" s="140">
        <v>42978</v>
      </c>
      <c r="H32" s="133" t="s">
        <v>488</v>
      </c>
      <c r="I32" s="133" t="s">
        <v>499</v>
      </c>
    </row>
    <row r="33" spans="1:10" ht="141" customHeight="1" x14ac:dyDescent="0.25">
      <c r="A33" s="193" t="s">
        <v>627</v>
      </c>
      <c r="B33" s="133" t="s">
        <v>1163</v>
      </c>
      <c r="C33" s="133">
        <v>31705500445</v>
      </c>
      <c r="D33" s="133" t="s">
        <v>1162</v>
      </c>
      <c r="E33" s="133" t="s">
        <v>498</v>
      </c>
      <c r="F33" s="139">
        <v>42979</v>
      </c>
      <c r="G33" s="140">
        <v>42985</v>
      </c>
      <c r="H33" s="133" t="s">
        <v>488</v>
      </c>
      <c r="I33" s="133" t="s">
        <v>499</v>
      </c>
    </row>
    <row r="34" spans="1:10" ht="47.25" customHeight="1" x14ac:dyDescent="0.25">
      <c r="A34" s="193" t="s">
        <v>686</v>
      </c>
      <c r="B34" s="133" t="s">
        <v>1165</v>
      </c>
      <c r="C34" s="133">
        <v>31705533595</v>
      </c>
      <c r="D34" s="133" t="s">
        <v>1164</v>
      </c>
      <c r="E34" s="133" t="s">
        <v>498</v>
      </c>
      <c r="F34" s="139">
        <v>42979</v>
      </c>
      <c r="G34" s="141">
        <v>42996</v>
      </c>
      <c r="H34" s="133" t="s">
        <v>488</v>
      </c>
      <c r="I34" s="133" t="s">
        <v>499</v>
      </c>
    </row>
    <row r="35" spans="1:10" ht="110.25" x14ac:dyDescent="0.25">
      <c r="A35" s="193" t="s">
        <v>615</v>
      </c>
      <c r="B35" s="133" t="s">
        <v>1167</v>
      </c>
      <c r="C35" s="133">
        <v>31705524022</v>
      </c>
      <c r="D35" s="133" t="s">
        <v>1166</v>
      </c>
      <c r="E35" s="133" t="s">
        <v>498</v>
      </c>
      <c r="F35" s="139">
        <v>42979</v>
      </c>
      <c r="G35" s="141">
        <v>42992</v>
      </c>
      <c r="H35" s="133" t="s">
        <v>488</v>
      </c>
      <c r="I35" s="133" t="s">
        <v>499</v>
      </c>
    </row>
    <row r="36" spans="1:10" ht="198" customHeight="1" x14ac:dyDescent="0.25">
      <c r="A36" s="193" t="s">
        <v>1227</v>
      </c>
      <c r="B36" s="133" t="s">
        <v>1169</v>
      </c>
      <c r="C36" s="133">
        <v>31705610189</v>
      </c>
      <c r="D36" s="138" t="s">
        <v>1168</v>
      </c>
      <c r="E36" s="133" t="s">
        <v>498</v>
      </c>
      <c r="F36" s="139">
        <v>43009</v>
      </c>
      <c r="G36" s="141">
        <v>43018</v>
      </c>
      <c r="H36" s="133" t="s">
        <v>488</v>
      </c>
      <c r="I36" s="133" t="s">
        <v>499</v>
      </c>
    </row>
    <row r="37" spans="1:10" ht="157.5" x14ac:dyDescent="0.25">
      <c r="A37" s="70" t="s">
        <v>674</v>
      </c>
      <c r="B37" s="133" t="s">
        <v>1171</v>
      </c>
      <c r="C37" s="133">
        <v>31705474003</v>
      </c>
      <c r="D37" s="138" t="s">
        <v>1170</v>
      </c>
      <c r="E37" s="133" t="s">
        <v>498</v>
      </c>
      <c r="F37" s="139">
        <v>42948</v>
      </c>
      <c r="G37" s="141">
        <v>42977</v>
      </c>
      <c r="H37" s="133" t="s">
        <v>488</v>
      </c>
      <c r="I37" s="133" t="s">
        <v>499</v>
      </c>
    </row>
    <row r="38" spans="1:10" ht="110.25" x14ac:dyDescent="0.25">
      <c r="A38" s="193" t="s">
        <v>533</v>
      </c>
      <c r="B38" s="133" t="s">
        <v>1173</v>
      </c>
      <c r="C38" s="133">
        <v>31705373257</v>
      </c>
      <c r="D38" s="138" t="s">
        <v>1172</v>
      </c>
      <c r="E38" s="133" t="s">
        <v>498</v>
      </c>
      <c r="F38" s="139">
        <v>42917</v>
      </c>
      <c r="G38" s="141">
        <v>42944</v>
      </c>
      <c r="H38" s="133" t="s">
        <v>488</v>
      </c>
      <c r="I38" s="133" t="s">
        <v>499</v>
      </c>
    </row>
    <row r="39" spans="1:10" ht="126" x14ac:dyDescent="0.25">
      <c r="A39" s="193" t="s">
        <v>530</v>
      </c>
      <c r="B39" s="133" t="s">
        <v>1175</v>
      </c>
      <c r="C39" s="133">
        <v>31705326550</v>
      </c>
      <c r="D39" s="138" t="s">
        <v>1174</v>
      </c>
      <c r="E39" s="133" t="s">
        <v>498</v>
      </c>
      <c r="F39" s="139">
        <v>42917</v>
      </c>
      <c r="G39" s="141">
        <v>42930</v>
      </c>
      <c r="H39" s="133" t="s">
        <v>488</v>
      </c>
      <c r="I39" s="133" t="s">
        <v>499</v>
      </c>
    </row>
    <row r="40" spans="1:10" ht="126" x14ac:dyDescent="0.25">
      <c r="A40" s="193" t="s">
        <v>554</v>
      </c>
      <c r="B40" s="133" t="s">
        <v>1177</v>
      </c>
      <c r="C40" s="133">
        <v>31705063149</v>
      </c>
      <c r="D40" s="138" t="s">
        <v>1176</v>
      </c>
      <c r="E40" s="133" t="s">
        <v>498</v>
      </c>
      <c r="F40" s="139">
        <v>42826</v>
      </c>
      <c r="G40" s="141">
        <v>42852</v>
      </c>
      <c r="H40" s="133" t="s">
        <v>488</v>
      </c>
      <c r="I40" s="133" t="s">
        <v>499</v>
      </c>
    </row>
    <row r="41" spans="1:10" ht="126" x14ac:dyDescent="0.25">
      <c r="A41" s="193" t="s">
        <v>568</v>
      </c>
      <c r="B41" s="133" t="s">
        <v>1187</v>
      </c>
      <c r="C41" s="133">
        <v>31704659913</v>
      </c>
      <c r="D41" s="138" t="s">
        <v>1186</v>
      </c>
      <c r="E41" s="133" t="s">
        <v>498</v>
      </c>
      <c r="F41" s="139">
        <v>42736</v>
      </c>
      <c r="G41" s="141">
        <v>42747</v>
      </c>
      <c r="H41" s="133" t="s">
        <v>488</v>
      </c>
      <c r="I41" s="133" t="s">
        <v>499</v>
      </c>
    </row>
    <row r="42" spans="1:10" ht="126" x14ac:dyDescent="0.25">
      <c r="A42" s="193" t="s">
        <v>554</v>
      </c>
      <c r="B42" s="133" t="s">
        <v>1189</v>
      </c>
      <c r="C42" s="133">
        <v>31604433107</v>
      </c>
      <c r="D42" s="138" t="s">
        <v>1188</v>
      </c>
      <c r="E42" s="133" t="s">
        <v>498</v>
      </c>
      <c r="F42" s="139">
        <v>42705</v>
      </c>
      <c r="G42" s="141">
        <v>42710</v>
      </c>
      <c r="H42" s="133" t="s">
        <v>488</v>
      </c>
      <c r="I42" s="133" t="s">
        <v>499</v>
      </c>
    </row>
    <row r="43" spans="1:10" ht="126" x14ac:dyDescent="0.25">
      <c r="A43" s="193" t="s">
        <v>554</v>
      </c>
      <c r="B43" s="133" t="s">
        <v>1191</v>
      </c>
      <c r="C43" s="133">
        <v>31604433234</v>
      </c>
      <c r="D43" s="138" t="s">
        <v>1190</v>
      </c>
      <c r="E43" s="133" t="s">
        <v>498</v>
      </c>
      <c r="F43" s="139">
        <v>42705</v>
      </c>
      <c r="G43" s="141">
        <v>42710</v>
      </c>
      <c r="H43" s="133" t="s">
        <v>488</v>
      </c>
      <c r="I43" s="133" t="s">
        <v>499</v>
      </c>
    </row>
    <row r="44" spans="1:10" ht="126" x14ac:dyDescent="0.25">
      <c r="A44" s="193" t="s">
        <v>590</v>
      </c>
      <c r="B44" s="133" t="s">
        <v>1193</v>
      </c>
      <c r="C44" s="133">
        <v>31604297903</v>
      </c>
      <c r="D44" s="138" t="s">
        <v>1192</v>
      </c>
      <c r="E44" s="133" t="s">
        <v>498</v>
      </c>
      <c r="F44" s="139">
        <v>42675</v>
      </c>
      <c r="G44" s="141">
        <v>42682</v>
      </c>
      <c r="H44" s="133" t="s">
        <v>488</v>
      </c>
      <c r="I44" s="133" t="s">
        <v>499</v>
      </c>
    </row>
    <row r="45" spans="1:10" ht="90" customHeight="1" x14ac:dyDescent="0.25">
      <c r="A45" s="193" t="s">
        <v>580</v>
      </c>
      <c r="B45" s="133" t="s">
        <v>1195</v>
      </c>
      <c r="C45" s="133">
        <v>31604316372</v>
      </c>
      <c r="D45" s="138" t="s">
        <v>1194</v>
      </c>
      <c r="E45" s="133" t="s">
        <v>1196</v>
      </c>
      <c r="F45" s="139">
        <v>42675</v>
      </c>
      <c r="G45" s="141">
        <v>42685</v>
      </c>
      <c r="H45" s="133" t="s">
        <v>488</v>
      </c>
      <c r="I45" s="133" t="s">
        <v>499</v>
      </c>
      <c r="J45" s="132" t="s">
        <v>1197</v>
      </c>
    </row>
    <row r="46" spans="1:10" ht="110.25" x14ac:dyDescent="0.25">
      <c r="A46" s="193" t="s">
        <v>533</v>
      </c>
      <c r="B46" s="133" t="s">
        <v>1203</v>
      </c>
      <c r="C46" s="133">
        <v>31603769569</v>
      </c>
      <c r="D46" s="138" t="s">
        <v>1202</v>
      </c>
      <c r="E46" s="133" t="s">
        <v>498</v>
      </c>
      <c r="F46" s="139">
        <v>42522</v>
      </c>
      <c r="G46" s="141">
        <v>42535</v>
      </c>
      <c r="H46" s="133" t="s">
        <v>488</v>
      </c>
      <c r="I46" s="133" t="s">
        <v>499</v>
      </c>
    </row>
    <row r="47" spans="1:10" ht="141.75" x14ac:dyDescent="0.25">
      <c r="A47" s="193" t="s">
        <v>590</v>
      </c>
      <c r="B47" s="133" t="s">
        <v>1207</v>
      </c>
      <c r="C47" s="133">
        <v>31603698886</v>
      </c>
      <c r="D47" s="138" t="s">
        <v>1206</v>
      </c>
      <c r="E47" s="133" t="s">
        <v>1208</v>
      </c>
      <c r="F47" s="139">
        <v>42491</v>
      </c>
      <c r="G47" s="141">
        <v>42516</v>
      </c>
      <c r="H47" s="133" t="s">
        <v>488</v>
      </c>
      <c r="I47" s="133" t="s">
        <v>499</v>
      </c>
    </row>
    <row r="49" spans="1:6" x14ac:dyDescent="0.25">
      <c r="B49" s="143"/>
      <c r="F49" s="143"/>
    </row>
    <row r="50" spans="1:6" ht="32.25" customHeight="1" x14ac:dyDescent="0.25">
      <c r="B50" s="143"/>
      <c r="F50" s="143"/>
    </row>
    <row r="51" spans="1:6" s="144" customFormat="1" ht="20.25" x14ac:dyDescent="0.25">
      <c r="A51" s="196"/>
      <c r="B51" s="142"/>
      <c r="F51" s="149"/>
    </row>
    <row r="52" spans="1:6" x14ac:dyDescent="0.25">
      <c r="F52" s="143"/>
    </row>
  </sheetData>
  <autoFilter ref="A6:J47"/>
  <mergeCells count="1">
    <mergeCell ref="A3:I3"/>
  </mergeCells>
  <hyperlinks>
    <hyperlink ref="D10" r:id="rId1"/>
    <hyperlink ref="D9" r:id="rId2"/>
    <hyperlink ref="D12" r:id="rId3"/>
    <hyperlink ref="D13" r:id="rId4"/>
    <hyperlink ref="D14" r:id="rId5"/>
    <hyperlink ref="D27" r:id="rId6"/>
    <hyperlink ref="D26" r:id="rId7"/>
    <hyperlink ref="D25" r:id="rId8"/>
    <hyperlink ref="D24" r:id="rId9"/>
    <hyperlink ref="D18" r:id="rId10"/>
    <hyperlink ref="D19" r:id="rId11"/>
    <hyperlink ref="D23" r:id="rId12"/>
    <hyperlink ref="D38" r:id="rId13"/>
    <hyperlink ref="D39" r:id="rId14"/>
    <hyperlink ref="D40" r:id="rId15"/>
    <hyperlink ref="D16" r:id="rId16"/>
    <hyperlink ref="D17" r:id="rId17"/>
    <hyperlink ref="D20" r:id="rId18"/>
    <hyperlink ref="D21" r:id="rId19"/>
    <hyperlink ref="D41" r:id="rId20"/>
    <hyperlink ref="D42" r:id="rId21"/>
    <hyperlink ref="D43" r:id="rId22"/>
    <hyperlink ref="D44" r:id="rId23"/>
    <hyperlink ref="D45" r:id="rId24"/>
    <hyperlink ref="D22" r:id="rId25"/>
    <hyperlink ref="D46" r:id="rId26"/>
    <hyperlink ref="D47" r:id="rId27"/>
    <hyperlink ref="D30" r:id="rId28"/>
  </hyperlinks>
  <pageMargins left="0.9055118110236221" right="0.31496062992125984" top="0.74803149606299213" bottom="0.55118110236220474" header="0.31496062992125984" footer="0.31496062992125984"/>
  <pageSetup paperSize="9" scale="40" orientation="portrait" r:id="rId29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topLeftCell="H1" zoomScale="80" zoomScaleNormal="80" workbookViewId="0">
      <pane ySplit="8" topLeftCell="A9" activePane="bottomLeft" state="frozen"/>
      <selection pane="bottomLeft" activeCell="L12" sqref="L12"/>
    </sheetView>
  </sheetViews>
  <sheetFormatPr defaultRowHeight="15" outlineLevelCol="1" x14ac:dyDescent="0.25"/>
  <cols>
    <col min="1" max="1" width="9.140625" style="4" hidden="1" customWidth="1" outlineLevel="1"/>
    <col min="2" max="2" width="27.85546875" style="4" hidden="1" customWidth="1" outlineLevel="1"/>
    <col min="3" max="3" width="16.7109375" style="4" hidden="1" customWidth="1" outlineLevel="1"/>
    <col min="4" max="4" width="19" style="4" hidden="1" customWidth="1" outlineLevel="1"/>
    <col min="5" max="5" width="16" style="4" hidden="1" customWidth="1" outlineLevel="1"/>
    <col min="6" max="6" width="16.7109375" style="4" hidden="1" customWidth="1" outlineLevel="1"/>
    <col min="7" max="7" width="15.85546875" style="39" hidden="1" customWidth="1" outlineLevel="1"/>
    <col min="8" max="8" width="9.140625" style="197" collapsed="1"/>
    <col min="9" max="9" width="41" style="4" customWidth="1"/>
    <col min="10" max="10" width="19.5703125" style="4" customWidth="1" outlineLevel="1"/>
    <col min="11" max="11" width="16.28515625" style="4" customWidth="1"/>
    <col min="12" max="12" width="16.28515625" style="145" customWidth="1"/>
    <col min="13" max="14" width="16.28515625" style="13" customWidth="1"/>
    <col min="15" max="16384" width="9.140625" style="4"/>
  </cols>
  <sheetData>
    <row r="1" spans="1:14" x14ac:dyDescent="0.25">
      <c r="N1" s="207" t="s">
        <v>156</v>
      </c>
    </row>
    <row r="3" spans="1:14" ht="39.75" customHeight="1" x14ac:dyDescent="0.3">
      <c r="A3" s="311" t="s">
        <v>517</v>
      </c>
      <c r="B3" s="311"/>
      <c r="C3" s="311"/>
      <c r="D3" s="311"/>
      <c r="E3" s="311"/>
      <c r="F3" s="311"/>
      <c r="G3" s="312"/>
      <c r="H3" s="312"/>
      <c r="I3" s="312"/>
      <c r="J3" s="312"/>
      <c r="K3" s="311"/>
      <c r="L3" s="311"/>
      <c r="M3" s="311"/>
      <c r="N3" s="311"/>
    </row>
    <row r="5" spans="1:14" x14ac:dyDescent="0.25">
      <c r="A5" s="307" t="s">
        <v>8</v>
      </c>
      <c r="B5" s="307" t="s">
        <v>123</v>
      </c>
      <c r="C5" s="307" t="s">
        <v>117</v>
      </c>
      <c r="D5" s="307" t="s">
        <v>116</v>
      </c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15" customHeight="1" x14ac:dyDescent="0.25">
      <c r="A6" s="307"/>
      <c r="B6" s="307"/>
      <c r="C6" s="307"/>
      <c r="D6" s="307" t="s">
        <v>26</v>
      </c>
      <c r="E6" s="307"/>
      <c r="F6" s="307"/>
      <c r="G6" s="307"/>
      <c r="H6" s="291" t="s">
        <v>8</v>
      </c>
      <c r="I6" s="308" t="s">
        <v>123</v>
      </c>
      <c r="J6" s="308" t="s">
        <v>117</v>
      </c>
      <c r="K6" s="307" t="s">
        <v>29</v>
      </c>
      <c r="L6" s="307"/>
      <c r="M6" s="307"/>
      <c r="N6" s="307"/>
    </row>
    <row r="7" spans="1:14" ht="50.25" customHeight="1" x14ac:dyDescent="0.25">
      <c r="A7" s="307"/>
      <c r="B7" s="307"/>
      <c r="C7" s="307"/>
      <c r="D7" s="307" t="s">
        <v>111</v>
      </c>
      <c r="E7" s="307"/>
      <c r="F7" s="307" t="s">
        <v>110</v>
      </c>
      <c r="G7" s="307"/>
      <c r="H7" s="292"/>
      <c r="I7" s="309"/>
      <c r="J7" s="309"/>
      <c r="K7" s="307" t="s">
        <v>111</v>
      </c>
      <c r="L7" s="307"/>
      <c r="M7" s="307" t="s">
        <v>110</v>
      </c>
      <c r="N7" s="307"/>
    </row>
    <row r="8" spans="1:14" ht="45" x14ac:dyDescent="0.25">
      <c r="A8" s="307"/>
      <c r="B8" s="307"/>
      <c r="C8" s="307"/>
      <c r="D8" s="18" t="s">
        <v>108</v>
      </c>
      <c r="E8" s="18" t="s">
        <v>109</v>
      </c>
      <c r="F8" s="18" t="s">
        <v>112</v>
      </c>
      <c r="G8" s="140" t="s">
        <v>113</v>
      </c>
      <c r="H8" s="293"/>
      <c r="I8" s="310"/>
      <c r="J8" s="310"/>
      <c r="K8" s="18" t="s">
        <v>108</v>
      </c>
      <c r="L8" s="18" t="s">
        <v>109</v>
      </c>
      <c r="M8" s="18" t="s">
        <v>114</v>
      </c>
      <c r="N8" s="18" t="s">
        <v>115</v>
      </c>
    </row>
    <row r="9" spans="1:14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183">
        <v>7</v>
      </c>
      <c r="H9" s="23">
        <v>1</v>
      </c>
      <c r="I9" s="5">
        <v>2</v>
      </c>
      <c r="J9" s="5">
        <v>3</v>
      </c>
      <c r="K9" s="5">
        <v>4</v>
      </c>
      <c r="L9" s="135">
        <v>5</v>
      </c>
      <c r="M9" s="135">
        <v>6</v>
      </c>
      <c r="N9" s="135">
        <v>7</v>
      </c>
    </row>
    <row r="10" spans="1:14" ht="60" x14ac:dyDescent="0.25">
      <c r="A10" s="135" t="s">
        <v>320</v>
      </c>
      <c r="B10" s="14" t="s">
        <v>160</v>
      </c>
      <c r="C10" s="135" t="s">
        <v>490</v>
      </c>
      <c r="D10" s="18">
        <v>42644</v>
      </c>
      <c r="E10" s="19"/>
      <c r="F10" s="135">
        <v>213</v>
      </c>
      <c r="G10" s="23"/>
      <c r="H10" s="96" t="s">
        <v>1253</v>
      </c>
      <c r="I10" s="14" t="s">
        <v>528</v>
      </c>
      <c r="J10" s="135" t="s">
        <v>490</v>
      </c>
      <c r="K10" s="151">
        <v>43009</v>
      </c>
      <c r="L10" s="135"/>
      <c r="M10" s="135">
        <v>406</v>
      </c>
      <c r="N10" s="135">
        <v>0</v>
      </c>
    </row>
    <row r="11" spans="1:14" ht="75" x14ac:dyDescent="0.25">
      <c r="A11" s="135" t="s">
        <v>321</v>
      </c>
      <c r="B11" s="14" t="s">
        <v>161</v>
      </c>
      <c r="C11" s="135" t="s">
        <v>490</v>
      </c>
      <c r="D11" s="18">
        <v>42644</v>
      </c>
      <c r="E11" s="19"/>
      <c r="F11" s="135">
        <v>236</v>
      </c>
      <c r="G11" s="23"/>
      <c r="H11" s="96" t="s">
        <v>382</v>
      </c>
      <c r="I11" s="14" t="s">
        <v>529</v>
      </c>
      <c r="J11" s="135" t="s">
        <v>490</v>
      </c>
      <c r="K11" s="151">
        <v>43009</v>
      </c>
      <c r="L11" s="135"/>
      <c r="M11" s="135">
        <v>1025</v>
      </c>
      <c r="N11" s="135"/>
    </row>
    <row r="12" spans="1:14" ht="60" x14ac:dyDescent="0.25">
      <c r="A12" s="135" t="s">
        <v>322</v>
      </c>
      <c r="B12" s="14" t="s">
        <v>162</v>
      </c>
      <c r="C12" s="135" t="s">
        <v>490</v>
      </c>
      <c r="D12" s="18">
        <v>42644</v>
      </c>
      <c r="E12" s="19"/>
      <c r="F12" s="135">
        <v>23</v>
      </c>
      <c r="G12" s="23"/>
      <c r="H12" s="96" t="s">
        <v>404</v>
      </c>
      <c r="I12" s="14" t="s">
        <v>530</v>
      </c>
      <c r="J12" s="135" t="s">
        <v>490</v>
      </c>
      <c r="K12" s="151">
        <v>43009</v>
      </c>
      <c r="L12" s="135">
        <v>2017</v>
      </c>
      <c r="M12" s="135">
        <v>357</v>
      </c>
      <c r="N12" s="135">
        <f>'Контроль соответствия мероприят'!I10</f>
        <v>50</v>
      </c>
    </row>
    <row r="13" spans="1:14" ht="75" x14ac:dyDescent="0.25">
      <c r="A13" s="135" t="s">
        <v>323</v>
      </c>
      <c r="B13" s="14" t="s">
        <v>163</v>
      </c>
      <c r="C13" s="135" t="s">
        <v>490</v>
      </c>
      <c r="D13" s="18">
        <v>42644</v>
      </c>
      <c r="E13" s="19"/>
      <c r="F13" s="135">
        <v>126</v>
      </c>
      <c r="G13" s="23"/>
      <c r="H13" s="96" t="s">
        <v>476</v>
      </c>
      <c r="I13" s="14" t="s">
        <v>531</v>
      </c>
      <c r="J13" s="135" t="s">
        <v>490</v>
      </c>
      <c r="K13" s="151">
        <v>43009</v>
      </c>
      <c r="L13" s="135"/>
      <c r="M13" s="135">
        <v>364</v>
      </c>
      <c r="N13" s="135"/>
    </row>
    <row r="14" spans="1:14" ht="75" x14ac:dyDescent="0.25">
      <c r="A14" s="135" t="s">
        <v>324</v>
      </c>
      <c r="B14" s="14" t="s">
        <v>164</v>
      </c>
      <c r="C14" s="135" t="s">
        <v>490</v>
      </c>
      <c r="D14" s="18">
        <v>42644</v>
      </c>
      <c r="E14" s="19"/>
      <c r="F14" s="135">
        <v>51</v>
      </c>
      <c r="G14" s="23"/>
      <c r="H14" s="96" t="s">
        <v>482</v>
      </c>
      <c r="I14" s="14" t="s">
        <v>532</v>
      </c>
      <c r="J14" s="135" t="s">
        <v>490</v>
      </c>
      <c r="K14" s="151">
        <v>43009</v>
      </c>
      <c r="L14" s="135"/>
      <c r="M14" s="135">
        <v>269</v>
      </c>
      <c r="N14" s="135"/>
    </row>
    <row r="15" spans="1:14" ht="60" x14ac:dyDescent="0.25">
      <c r="A15" s="135" t="s">
        <v>325</v>
      </c>
      <c r="B15" s="14" t="s">
        <v>165</v>
      </c>
      <c r="C15" s="135" t="s">
        <v>490</v>
      </c>
      <c r="D15" s="18">
        <v>42644</v>
      </c>
      <c r="E15" s="19"/>
      <c r="F15" s="135">
        <v>87</v>
      </c>
      <c r="G15" s="23"/>
      <c r="H15" s="96" t="s">
        <v>483</v>
      </c>
      <c r="I15" s="14" t="s">
        <v>533</v>
      </c>
      <c r="J15" s="135" t="s">
        <v>490</v>
      </c>
      <c r="K15" s="151">
        <v>43009</v>
      </c>
      <c r="L15" s="135"/>
      <c r="M15" s="135">
        <v>514</v>
      </c>
      <c r="N15" s="135"/>
    </row>
    <row r="16" spans="1:14" ht="60" x14ac:dyDescent="0.25">
      <c r="A16" s="135" t="s">
        <v>326</v>
      </c>
      <c r="B16" s="14" t="s">
        <v>166</v>
      </c>
      <c r="C16" s="135" t="s">
        <v>490</v>
      </c>
      <c r="D16" s="18">
        <v>42644</v>
      </c>
      <c r="E16" s="19"/>
      <c r="F16" s="135">
        <v>44</v>
      </c>
      <c r="G16" s="23"/>
      <c r="H16" s="96" t="s">
        <v>484</v>
      </c>
      <c r="I16" s="14" t="s">
        <v>534</v>
      </c>
      <c r="J16" s="135" t="s">
        <v>490</v>
      </c>
      <c r="K16" s="151">
        <v>43009</v>
      </c>
      <c r="L16" s="135"/>
      <c r="M16" s="135">
        <v>4112</v>
      </c>
      <c r="N16" s="135"/>
    </row>
    <row r="17" spans="1:14" ht="60" x14ac:dyDescent="0.25">
      <c r="A17" s="135" t="s">
        <v>327</v>
      </c>
      <c r="B17" s="14" t="s">
        <v>167</v>
      </c>
      <c r="C17" s="135" t="s">
        <v>490</v>
      </c>
      <c r="D17" s="18">
        <v>42644</v>
      </c>
      <c r="E17" s="19"/>
      <c r="F17" s="135">
        <v>36</v>
      </c>
      <c r="G17" s="23"/>
      <c r="H17" s="96" t="s">
        <v>485</v>
      </c>
      <c r="I17" s="14" t="s">
        <v>535</v>
      </c>
      <c r="J17" s="135" t="s">
        <v>490</v>
      </c>
      <c r="K17" s="151">
        <v>43009</v>
      </c>
      <c r="L17" s="135"/>
      <c r="M17" s="135">
        <v>97</v>
      </c>
      <c r="N17" s="135"/>
    </row>
    <row r="18" spans="1:14" ht="60" x14ac:dyDescent="0.25">
      <c r="A18" s="135" t="s">
        <v>328</v>
      </c>
      <c r="B18" s="14" t="s">
        <v>168</v>
      </c>
      <c r="C18" s="135" t="s">
        <v>490</v>
      </c>
      <c r="D18" s="18">
        <v>42644</v>
      </c>
      <c r="E18" s="19"/>
      <c r="F18" s="135">
        <v>106</v>
      </c>
      <c r="G18" s="23"/>
      <c r="H18" s="96" t="s">
        <v>486</v>
      </c>
      <c r="I18" s="14" t="s">
        <v>536</v>
      </c>
      <c r="J18" s="135" t="s">
        <v>490</v>
      </c>
      <c r="K18" s="151">
        <v>43009</v>
      </c>
      <c r="L18" s="135"/>
      <c r="M18" s="135">
        <v>1378</v>
      </c>
      <c r="N18" s="135"/>
    </row>
    <row r="19" spans="1:14" ht="75" x14ac:dyDescent="0.25">
      <c r="A19" s="135" t="s">
        <v>329</v>
      </c>
      <c r="B19" s="14" t="s">
        <v>169</v>
      </c>
      <c r="C19" s="135" t="s">
        <v>490</v>
      </c>
      <c r="D19" s="18">
        <v>42644</v>
      </c>
      <c r="E19" s="19"/>
      <c r="F19" s="135">
        <v>8</v>
      </c>
      <c r="G19" s="23"/>
      <c r="H19" s="96" t="s">
        <v>487</v>
      </c>
      <c r="I19" s="14" t="s">
        <v>537</v>
      </c>
      <c r="J19" s="135" t="s">
        <v>490</v>
      </c>
      <c r="K19" s="151">
        <v>43009</v>
      </c>
      <c r="L19" s="135"/>
      <c r="M19" s="135">
        <v>641</v>
      </c>
      <c r="N19" s="135"/>
    </row>
    <row r="20" spans="1:14" ht="60" x14ac:dyDescent="0.25">
      <c r="A20" s="135" t="s">
        <v>330</v>
      </c>
      <c r="B20" s="14" t="s">
        <v>170</v>
      </c>
      <c r="C20" s="135" t="s">
        <v>490</v>
      </c>
      <c r="D20" s="18">
        <v>42644</v>
      </c>
      <c r="E20" s="19"/>
      <c r="F20" s="135">
        <v>24</v>
      </c>
      <c r="G20" s="23"/>
      <c r="H20" s="96" t="s">
        <v>1254</v>
      </c>
      <c r="I20" s="14" t="s">
        <v>538</v>
      </c>
      <c r="J20" s="135" t="s">
        <v>490</v>
      </c>
      <c r="K20" s="151">
        <v>43009</v>
      </c>
      <c r="L20" s="135"/>
      <c r="M20" s="135">
        <v>445</v>
      </c>
      <c r="N20" s="135"/>
    </row>
    <row r="21" spans="1:14" ht="60" x14ac:dyDescent="0.25">
      <c r="A21" s="135" t="s">
        <v>331</v>
      </c>
      <c r="B21" s="14" t="s">
        <v>171</v>
      </c>
      <c r="C21" s="135" t="s">
        <v>490</v>
      </c>
      <c r="D21" s="18">
        <v>42644</v>
      </c>
      <c r="E21" s="19"/>
      <c r="F21" s="135">
        <v>9</v>
      </c>
      <c r="G21" s="23"/>
      <c r="H21" s="96" t="s">
        <v>1255</v>
      </c>
      <c r="I21" s="14" t="s">
        <v>539</v>
      </c>
      <c r="J21" s="135" t="s">
        <v>490</v>
      </c>
      <c r="K21" s="151">
        <v>43009</v>
      </c>
      <c r="L21" s="135"/>
      <c r="M21" s="135">
        <v>409</v>
      </c>
      <c r="N21" s="135"/>
    </row>
    <row r="22" spans="1:14" ht="60" x14ac:dyDescent="0.25">
      <c r="A22" s="135" t="s">
        <v>332</v>
      </c>
      <c r="B22" s="14" t="s">
        <v>172</v>
      </c>
      <c r="C22" s="135" t="s">
        <v>490</v>
      </c>
      <c r="D22" s="18">
        <v>42644</v>
      </c>
      <c r="E22" s="19"/>
      <c r="F22" s="135">
        <v>42</v>
      </c>
      <c r="G22" s="23"/>
      <c r="H22" s="96" t="s">
        <v>1256</v>
      </c>
      <c r="I22" s="14" t="s">
        <v>540</v>
      </c>
      <c r="J22" s="135" t="s">
        <v>490</v>
      </c>
      <c r="K22" s="151">
        <v>43009</v>
      </c>
      <c r="L22" s="135"/>
      <c r="M22" s="135">
        <v>135</v>
      </c>
      <c r="N22" s="135"/>
    </row>
    <row r="23" spans="1:14" ht="60" x14ac:dyDescent="0.25">
      <c r="A23" s="135" t="s">
        <v>333</v>
      </c>
      <c r="B23" s="14" t="s">
        <v>173</v>
      </c>
      <c r="C23" s="135" t="s">
        <v>490</v>
      </c>
      <c r="D23" s="18">
        <v>42644</v>
      </c>
      <c r="E23" s="19"/>
      <c r="F23" s="135">
        <v>157</v>
      </c>
      <c r="G23" s="23"/>
      <c r="H23" s="96" t="s">
        <v>1257</v>
      </c>
      <c r="I23" s="14" t="s">
        <v>541</v>
      </c>
      <c r="J23" s="135" t="s">
        <v>490</v>
      </c>
      <c r="K23" s="151">
        <v>43009</v>
      </c>
      <c r="L23" s="135"/>
      <c r="M23" s="135">
        <v>118</v>
      </c>
      <c r="N23" s="135"/>
    </row>
    <row r="24" spans="1:14" ht="75" x14ac:dyDescent="0.25">
      <c r="A24" s="135" t="s">
        <v>334</v>
      </c>
      <c r="B24" s="14" t="s">
        <v>174</v>
      </c>
      <c r="C24" s="135" t="s">
        <v>490</v>
      </c>
      <c r="D24" s="18">
        <v>42644</v>
      </c>
      <c r="E24" s="19"/>
      <c r="F24" s="135">
        <v>58</v>
      </c>
      <c r="G24" s="23"/>
      <c r="H24" s="96" t="s">
        <v>1258</v>
      </c>
      <c r="I24" s="14" t="s">
        <v>542</v>
      </c>
      <c r="J24" s="135" t="s">
        <v>490</v>
      </c>
      <c r="K24" s="151">
        <v>43009</v>
      </c>
      <c r="L24" s="135"/>
      <c r="M24" s="135">
        <v>209</v>
      </c>
      <c r="N24" s="135"/>
    </row>
    <row r="25" spans="1:14" ht="60" x14ac:dyDescent="0.25">
      <c r="A25" s="135" t="s">
        <v>335</v>
      </c>
      <c r="B25" s="14" t="s">
        <v>175</v>
      </c>
      <c r="C25" s="135" t="s">
        <v>490</v>
      </c>
      <c r="D25" s="18">
        <v>42644</v>
      </c>
      <c r="E25" s="19"/>
      <c r="F25" s="135">
        <v>60</v>
      </c>
      <c r="G25" s="23"/>
      <c r="H25" s="96" t="s">
        <v>1259</v>
      </c>
      <c r="I25" s="14" t="s">
        <v>543</v>
      </c>
      <c r="J25" s="135" t="s">
        <v>490</v>
      </c>
      <c r="K25" s="151">
        <v>43009</v>
      </c>
      <c r="L25" s="135"/>
      <c r="M25" s="135">
        <v>80</v>
      </c>
      <c r="N25" s="135"/>
    </row>
    <row r="26" spans="1:14" ht="60" x14ac:dyDescent="0.25">
      <c r="A26" s="135" t="s">
        <v>336</v>
      </c>
      <c r="B26" s="14" t="s">
        <v>176</v>
      </c>
      <c r="C26" s="135" t="s">
        <v>490</v>
      </c>
      <c r="D26" s="18">
        <v>42644</v>
      </c>
      <c r="E26" s="19"/>
      <c r="F26" s="135">
        <v>29</v>
      </c>
      <c r="G26" s="23"/>
      <c r="H26" s="96" t="s">
        <v>1260</v>
      </c>
      <c r="I26" s="14" t="s">
        <v>544</v>
      </c>
      <c r="J26" s="135" t="s">
        <v>490</v>
      </c>
      <c r="K26" s="151">
        <v>43009</v>
      </c>
      <c r="L26" s="135"/>
      <c r="M26" s="135">
        <v>33</v>
      </c>
      <c r="N26" s="135"/>
    </row>
    <row r="27" spans="1:14" ht="75" x14ac:dyDescent="0.25">
      <c r="A27" s="135" t="s">
        <v>337</v>
      </c>
      <c r="B27" s="14" t="s">
        <v>177</v>
      </c>
      <c r="C27" s="135" t="s">
        <v>490</v>
      </c>
      <c r="D27" s="18">
        <v>42644</v>
      </c>
      <c r="E27" s="19"/>
      <c r="F27" s="135">
        <v>665</v>
      </c>
      <c r="G27" s="23"/>
      <c r="H27" s="96" t="s">
        <v>1261</v>
      </c>
      <c r="I27" s="14" t="s">
        <v>545</v>
      </c>
      <c r="J27" s="135" t="s">
        <v>490</v>
      </c>
      <c r="K27" s="151">
        <v>43009</v>
      </c>
      <c r="L27" s="135"/>
      <c r="M27" s="135">
        <v>218</v>
      </c>
      <c r="N27" s="135"/>
    </row>
    <row r="28" spans="1:14" ht="75" x14ac:dyDescent="0.25">
      <c r="A28" s="135" t="s">
        <v>338</v>
      </c>
      <c r="B28" s="14" t="s">
        <v>178</v>
      </c>
      <c r="C28" s="135" t="s">
        <v>490</v>
      </c>
      <c r="D28" s="18">
        <v>42644</v>
      </c>
      <c r="E28" s="19"/>
      <c r="F28" s="135">
        <v>440</v>
      </c>
      <c r="G28" s="23"/>
      <c r="H28" s="96" t="s">
        <v>1262</v>
      </c>
      <c r="I28" s="14" t="s">
        <v>546</v>
      </c>
      <c r="J28" s="135" t="s">
        <v>490</v>
      </c>
      <c r="K28" s="151">
        <v>43009</v>
      </c>
      <c r="L28" s="135"/>
      <c r="M28" s="135">
        <v>60</v>
      </c>
      <c r="N28" s="135"/>
    </row>
    <row r="29" spans="1:14" ht="75" x14ac:dyDescent="0.25">
      <c r="A29" s="135" t="s">
        <v>339</v>
      </c>
      <c r="B29" s="14" t="s">
        <v>179</v>
      </c>
      <c r="C29" s="135" t="s">
        <v>490</v>
      </c>
      <c r="D29" s="18">
        <v>42644</v>
      </c>
      <c r="E29" s="19"/>
      <c r="F29" s="135">
        <v>13</v>
      </c>
      <c r="G29" s="23"/>
      <c r="H29" s="96" t="s">
        <v>1263</v>
      </c>
      <c r="I29" s="14" t="s">
        <v>547</v>
      </c>
      <c r="J29" s="135" t="s">
        <v>490</v>
      </c>
      <c r="K29" s="151">
        <v>43009</v>
      </c>
      <c r="L29" s="135"/>
      <c r="M29" s="135">
        <v>97</v>
      </c>
      <c r="N29" s="135"/>
    </row>
    <row r="30" spans="1:14" ht="75" x14ac:dyDescent="0.25">
      <c r="A30" s="135" t="s">
        <v>340</v>
      </c>
      <c r="B30" s="14" t="s">
        <v>180</v>
      </c>
      <c r="C30" s="135" t="s">
        <v>490</v>
      </c>
      <c r="D30" s="18">
        <v>42644</v>
      </c>
      <c r="E30" s="19"/>
      <c r="F30" s="135">
        <v>401</v>
      </c>
      <c r="G30" s="23"/>
      <c r="H30" s="96" t="s">
        <v>1264</v>
      </c>
      <c r="I30" s="14" t="s">
        <v>548</v>
      </c>
      <c r="J30" s="135" t="s">
        <v>490</v>
      </c>
      <c r="K30" s="151">
        <v>43009</v>
      </c>
      <c r="L30" s="135"/>
      <c r="M30" s="135">
        <v>29</v>
      </c>
      <c r="N30" s="135"/>
    </row>
    <row r="31" spans="1:14" ht="75" x14ac:dyDescent="0.25">
      <c r="A31" s="135" t="s">
        <v>341</v>
      </c>
      <c r="B31" s="14" t="s">
        <v>181</v>
      </c>
      <c r="C31" s="135" t="s">
        <v>490</v>
      </c>
      <c r="D31" s="18">
        <v>42644</v>
      </c>
      <c r="E31" s="19"/>
      <c r="F31" s="135">
        <v>887</v>
      </c>
      <c r="G31" s="23"/>
      <c r="H31" s="96" t="s">
        <v>1265</v>
      </c>
      <c r="I31" s="14" t="s">
        <v>549</v>
      </c>
      <c r="J31" s="135" t="s">
        <v>490</v>
      </c>
      <c r="K31" s="151">
        <v>43009</v>
      </c>
      <c r="L31" s="135"/>
      <c r="M31" s="135">
        <v>50</v>
      </c>
      <c r="N31" s="135"/>
    </row>
    <row r="32" spans="1:14" ht="75" x14ac:dyDescent="0.25">
      <c r="A32" s="135" t="s">
        <v>342</v>
      </c>
      <c r="B32" s="14" t="s">
        <v>182</v>
      </c>
      <c r="C32" s="135" t="s">
        <v>490</v>
      </c>
      <c r="D32" s="18">
        <v>42644</v>
      </c>
      <c r="E32" s="19"/>
      <c r="F32" s="135">
        <v>299</v>
      </c>
      <c r="G32" s="23"/>
      <c r="H32" s="96" t="s">
        <v>1266</v>
      </c>
      <c r="I32" s="14" t="s">
        <v>550</v>
      </c>
      <c r="J32" s="135" t="s">
        <v>490</v>
      </c>
      <c r="K32" s="151">
        <v>43009</v>
      </c>
      <c r="L32" s="135"/>
      <c r="M32" s="135">
        <v>462</v>
      </c>
      <c r="N32" s="135"/>
    </row>
    <row r="33" spans="1:14" ht="67.5" customHeight="1" x14ac:dyDescent="0.25">
      <c r="A33" s="135" t="s">
        <v>343</v>
      </c>
      <c r="B33" s="14" t="s">
        <v>183</v>
      </c>
      <c r="C33" s="135" t="s">
        <v>490</v>
      </c>
      <c r="D33" s="18">
        <v>42644</v>
      </c>
      <c r="E33" s="19"/>
      <c r="F33" s="135">
        <v>21</v>
      </c>
      <c r="G33" s="23"/>
      <c r="H33" s="96" t="s">
        <v>1267</v>
      </c>
      <c r="I33" s="14" t="s">
        <v>551</v>
      </c>
      <c r="J33" s="135" t="s">
        <v>490</v>
      </c>
      <c r="K33" s="151">
        <v>43009</v>
      </c>
      <c r="L33" s="135"/>
      <c r="M33" s="135">
        <v>1105</v>
      </c>
      <c r="N33" s="135"/>
    </row>
    <row r="34" spans="1:14" ht="70.5" customHeight="1" x14ac:dyDescent="0.25">
      <c r="A34" s="135" t="s">
        <v>344</v>
      </c>
      <c r="B34" s="14" t="s">
        <v>184</v>
      </c>
      <c r="C34" s="135" t="s">
        <v>490</v>
      </c>
      <c r="D34" s="18">
        <v>42644</v>
      </c>
      <c r="E34" s="19"/>
      <c r="F34" s="135">
        <v>85</v>
      </c>
      <c r="G34" s="23"/>
      <c r="H34" s="96" t="s">
        <v>1268</v>
      </c>
      <c r="I34" s="14" t="s">
        <v>552</v>
      </c>
      <c r="J34" s="135" t="s">
        <v>490</v>
      </c>
      <c r="K34" s="151">
        <v>43009</v>
      </c>
      <c r="L34" s="135"/>
      <c r="M34" s="135">
        <v>34</v>
      </c>
      <c r="N34" s="135"/>
    </row>
    <row r="35" spans="1:14" ht="60" x14ac:dyDescent="0.25">
      <c r="A35" s="135" t="s">
        <v>345</v>
      </c>
      <c r="B35" s="14" t="s">
        <v>185</v>
      </c>
      <c r="C35" s="135" t="s">
        <v>490</v>
      </c>
      <c r="D35" s="18">
        <v>42644</v>
      </c>
      <c r="E35" s="19"/>
      <c r="F35" s="135">
        <v>469</v>
      </c>
      <c r="G35" s="23"/>
      <c r="H35" s="96" t="s">
        <v>1269</v>
      </c>
      <c r="I35" s="14" t="s">
        <v>553</v>
      </c>
      <c r="J35" s="135" t="s">
        <v>490</v>
      </c>
      <c r="K35" s="151">
        <v>43009</v>
      </c>
      <c r="L35" s="135"/>
      <c r="M35" s="135">
        <v>129</v>
      </c>
      <c r="N35" s="135"/>
    </row>
    <row r="36" spans="1:14" ht="60" x14ac:dyDescent="0.25">
      <c r="A36" s="135" t="s">
        <v>346</v>
      </c>
      <c r="B36" s="14" t="s">
        <v>186</v>
      </c>
      <c r="C36" s="135" t="s">
        <v>490</v>
      </c>
      <c r="D36" s="18">
        <v>42644</v>
      </c>
      <c r="E36" s="19"/>
      <c r="F36" s="135">
        <v>197</v>
      </c>
      <c r="G36" s="23"/>
      <c r="H36" s="96" t="s">
        <v>1270</v>
      </c>
      <c r="I36" s="14" t="s">
        <v>554</v>
      </c>
      <c r="J36" s="135" t="s">
        <v>490</v>
      </c>
      <c r="K36" s="151">
        <v>43009</v>
      </c>
      <c r="L36" s="135">
        <v>2017</v>
      </c>
      <c r="M36" s="135">
        <v>693</v>
      </c>
      <c r="N36" s="135">
        <f>'Контроль соответствия мероприят'!I34</f>
        <v>531</v>
      </c>
    </row>
    <row r="37" spans="1:14" ht="60" x14ac:dyDescent="0.25">
      <c r="A37" s="135" t="s">
        <v>347</v>
      </c>
      <c r="B37" s="14" t="s">
        <v>187</v>
      </c>
      <c r="C37" s="135" t="s">
        <v>490</v>
      </c>
      <c r="D37" s="18">
        <v>42644</v>
      </c>
      <c r="E37" s="19"/>
      <c r="F37" s="135">
        <v>219</v>
      </c>
      <c r="G37" s="23"/>
      <c r="H37" s="96" t="s">
        <v>1271</v>
      </c>
      <c r="I37" s="14" t="s">
        <v>555</v>
      </c>
      <c r="J37" s="135" t="s">
        <v>490</v>
      </c>
      <c r="K37" s="151">
        <v>43009</v>
      </c>
      <c r="L37" s="135"/>
      <c r="M37" s="135">
        <v>440</v>
      </c>
      <c r="N37" s="135"/>
    </row>
    <row r="38" spans="1:14" ht="75" x14ac:dyDescent="0.25">
      <c r="A38" s="135" t="s">
        <v>348</v>
      </c>
      <c r="B38" s="14" t="s">
        <v>188</v>
      </c>
      <c r="C38" s="135" t="s">
        <v>490</v>
      </c>
      <c r="D38" s="18">
        <v>42644</v>
      </c>
      <c r="E38" s="19"/>
      <c r="F38" s="135">
        <v>436</v>
      </c>
      <c r="G38" s="23"/>
      <c r="H38" s="96" t="s">
        <v>1272</v>
      </c>
      <c r="I38" s="14" t="s">
        <v>556</v>
      </c>
      <c r="J38" s="135" t="s">
        <v>490</v>
      </c>
      <c r="K38" s="151">
        <v>43009</v>
      </c>
      <c r="L38" s="135"/>
      <c r="M38" s="135">
        <v>3225</v>
      </c>
      <c r="N38" s="135"/>
    </row>
    <row r="39" spans="1:14" ht="81" customHeight="1" x14ac:dyDescent="0.25">
      <c r="A39" s="135" t="s">
        <v>349</v>
      </c>
      <c r="B39" s="15" t="s">
        <v>189</v>
      </c>
      <c r="C39" s="5"/>
      <c r="D39" s="20"/>
      <c r="E39" s="5"/>
      <c r="F39" s="27">
        <f>SUM(F40:F53)</f>
        <v>5144</v>
      </c>
      <c r="G39" s="42">
        <f>SUM(G40:G53)</f>
        <v>0</v>
      </c>
      <c r="H39" s="96" t="s">
        <v>1273</v>
      </c>
      <c r="I39" s="14" t="s">
        <v>557</v>
      </c>
      <c r="J39" s="5"/>
      <c r="K39" s="151">
        <v>43009</v>
      </c>
      <c r="L39" s="135"/>
      <c r="M39" s="135">
        <v>1347</v>
      </c>
      <c r="N39" s="135"/>
    </row>
    <row r="40" spans="1:14" ht="75.75" customHeight="1" x14ac:dyDescent="0.25">
      <c r="A40" s="135" t="s">
        <v>350</v>
      </c>
      <c r="B40" s="14" t="s">
        <v>190</v>
      </c>
      <c r="C40" s="135" t="s">
        <v>490</v>
      </c>
      <c r="D40" s="18">
        <v>42644</v>
      </c>
      <c r="E40" s="5"/>
      <c r="F40" s="21">
        <v>127</v>
      </c>
      <c r="G40" s="41"/>
      <c r="H40" s="96" t="s">
        <v>1274</v>
      </c>
      <c r="I40" s="14" t="s">
        <v>558</v>
      </c>
      <c r="J40" s="135" t="s">
        <v>490</v>
      </c>
      <c r="K40" s="151">
        <v>43009</v>
      </c>
      <c r="L40" s="135"/>
      <c r="M40" s="135">
        <v>547</v>
      </c>
      <c r="N40" s="135"/>
    </row>
    <row r="41" spans="1:14" ht="87" customHeight="1" x14ac:dyDescent="0.25">
      <c r="A41" s="135" t="s">
        <v>351</v>
      </c>
      <c r="B41" s="14" t="s">
        <v>191</v>
      </c>
      <c r="C41" s="135" t="s">
        <v>490</v>
      </c>
      <c r="D41" s="18">
        <v>42644</v>
      </c>
      <c r="E41" s="5"/>
      <c r="F41" s="21">
        <v>264</v>
      </c>
      <c r="G41" s="41"/>
      <c r="H41" s="96" t="s">
        <v>1275</v>
      </c>
      <c r="I41" s="14" t="s">
        <v>559</v>
      </c>
      <c r="J41" s="135" t="s">
        <v>490</v>
      </c>
      <c r="K41" s="151">
        <v>43009</v>
      </c>
      <c r="L41" s="135"/>
      <c r="M41" s="135">
        <v>3366</v>
      </c>
      <c r="N41" s="135"/>
    </row>
    <row r="42" spans="1:14" ht="90" x14ac:dyDescent="0.25">
      <c r="A42" s="135" t="s">
        <v>352</v>
      </c>
      <c r="B42" s="14" t="s">
        <v>192</v>
      </c>
      <c r="C42" s="135" t="s">
        <v>490</v>
      </c>
      <c r="D42" s="18">
        <v>42644</v>
      </c>
      <c r="E42" s="5"/>
      <c r="F42" s="21">
        <v>369</v>
      </c>
      <c r="G42" s="41"/>
      <c r="H42" s="96" t="s">
        <v>1276</v>
      </c>
      <c r="I42" s="14" t="s">
        <v>560</v>
      </c>
      <c r="J42" s="135" t="s">
        <v>490</v>
      </c>
      <c r="K42" s="151">
        <v>43009</v>
      </c>
      <c r="L42" s="135"/>
      <c r="M42" s="135">
        <v>4904</v>
      </c>
      <c r="N42" s="135"/>
    </row>
    <row r="43" spans="1:14" ht="90" x14ac:dyDescent="0.25">
      <c r="A43" s="135" t="s">
        <v>353</v>
      </c>
      <c r="B43" s="14" t="s">
        <v>193</v>
      </c>
      <c r="C43" s="135" t="s">
        <v>490</v>
      </c>
      <c r="D43" s="18">
        <v>42644</v>
      </c>
      <c r="E43" s="5"/>
      <c r="F43" s="21">
        <v>120</v>
      </c>
      <c r="G43" s="41"/>
      <c r="H43" s="96" t="s">
        <v>1277</v>
      </c>
      <c r="I43" s="14" t="s">
        <v>561</v>
      </c>
      <c r="J43" s="135" t="s">
        <v>490</v>
      </c>
      <c r="K43" s="151">
        <v>43009</v>
      </c>
      <c r="L43" s="135"/>
      <c r="M43" s="135">
        <v>281</v>
      </c>
      <c r="N43" s="135"/>
    </row>
    <row r="44" spans="1:14" ht="79.5" customHeight="1" x14ac:dyDescent="0.25">
      <c r="A44" s="135" t="s">
        <v>354</v>
      </c>
      <c r="B44" s="14" t="s">
        <v>194</v>
      </c>
      <c r="C44" s="135" t="s">
        <v>490</v>
      </c>
      <c r="D44" s="18">
        <v>42644</v>
      </c>
      <c r="E44" s="5"/>
      <c r="F44" s="21">
        <v>169</v>
      </c>
      <c r="G44" s="41"/>
      <c r="H44" s="96" t="s">
        <v>1278</v>
      </c>
      <c r="I44" s="14" t="s">
        <v>562</v>
      </c>
      <c r="J44" s="135" t="s">
        <v>490</v>
      </c>
      <c r="K44" s="151">
        <v>43009</v>
      </c>
      <c r="L44" s="135"/>
      <c r="M44" s="135">
        <v>409</v>
      </c>
      <c r="N44" s="135"/>
    </row>
    <row r="45" spans="1:14" ht="66.75" customHeight="1" x14ac:dyDescent="0.25">
      <c r="A45" s="135" t="s">
        <v>355</v>
      </c>
      <c r="B45" s="14" t="s">
        <v>195</v>
      </c>
      <c r="C45" s="135" t="s">
        <v>490</v>
      </c>
      <c r="D45" s="18">
        <v>42644</v>
      </c>
      <c r="E45" s="5"/>
      <c r="F45" s="21">
        <v>155</v>
      </c>
      <c r="G45" s="41"/>
      <c r="H45" s="96" t="s">
        <v>1279</v>
      </c>
      <c r="I45" s="14" t="s">
        <v>563</v>
      </c>
      <c r="J45" s="135" t="s">
        <v>490</v>
      </c>
      <c r="K45" s="151">
        <v>43009</v>
      </c>
      <c r="L45" s="135"/>
      <c r="M45" s="135">
        <v>862</v>
      </c>
      <c r="N45" s="135"/>
    </row>
    <row r="46" spans="1:14" ht="74.25" customHeight="1" x14ac:dyDescent="0.25">
      <c r="A46" s="135" t="s">
        <v>356</v>
      </c>
      <c r="B46" s="14" t="s">
        <v>196</v>
      </c>
      <c r="C46" s="135" t="s">
        <v>490</v>
      </c>
      <c r="D46" s="18">
        <v>42644</v>
      </c>
      <c r="E46" s="5"/>
      <c r="F46" s="21">
        <v>102</v>
      </c>
      <c r="G46" s="41"/>
      <c r="H46" s="96" t="s">
        <v>1280</v>
      </c>
      <c r="I46" s="14" t="s">
        <v>564</v>
      </c>
      <c r="J46" s="135" t="s">
        <v>490</v>
      </c>
      <c r="K46" s="151">
        <v>43009</v>
      </c>
      <c r="L46" s="135"/>
      <c r="M46" s="135">
        <v>431</v>
      </c>
      <c r="N46" s="135"/>
    </row>
    <row r="47" spans="1:14" ht="67.5" customHeight="1" x14ac:dyDescent="0.25">
      <c r="A47" s="135" t="s">
        <v>357</v>
      </c>
      <c r="B47" s="14" t="s">
        <v>197</v>
      </c>
      <c r="C47" s="135" t="s">
        <v>490</v>
      </c>
      <c r="D47" s="18">
        <v>42644</v>
      </c>
      <c r="E47" s="5"/>
      <c r="F47" s="21">
        <v>139</v>
      </c>
      <c r="G47" s="41"/>
      <c r="H47" s="96" t="s">
        <v>1281</v>
      </c>
      <c r="I47" s="14" t="s">
        <v>565</v>
      </c>
      <c r="J47" s="135" t="s">
        <v>490</v>
      </c>
      <c r="K47" s="151">
        <v>43009</v>
      </c>
      <c r="L47" s="135"/>
      <c r="M47" s="135">
        <v>28</v>
      </c>
      <c r="N47" s="135"/>
    </row>
    <row r="48" spans="1:14" ht="63" customHeight="1" x14ac:dyDescent="0.25">
      <c r="A48" s="135" t="s">
        <v>358</v>
      </c>
      <c r="B48" s="14" t="s">
        <v>198</v>
      </c>
      <c r="C48" s="135" t="s">
        <v>490</v>
      </c>
      <c r="D48" s="18">
        <v>42644</v>
      </c>
      <c r="E48" s="5"/>
      <c r="F48" s="21">
        <v>221</v>
      </c>
      <c r="G48" s="41"/>
      <c r="H48" s="96" t="s">
        <v>1282</v>
      </c>
      <c r="I48" s="14" t="s">
        <v>566</v>
      </c>
      <c r="J48" s="135" t="s">
        <v>490</v>
      </c>
      <c r="K48" s="151">
        <v>43009</v>
      </c>
      <c r="L48" s="135"/>
      <c r="M48" s="135">
        <v>228</v>
      </c>
      <c r="N48" s="135"/>
    </row>
    <row r="49" spans="1:14" ht="63" customHeight="1" x14ac:dyDescent="0.25">
      <c r="A49" s="135" t="s">
        <v>359</v>
      </c>
      <c r="B49" s="14" t="s">
        <v>199</v>
      </c>
      <c r="C49" s="135" t="s">
        <v>490</v>
      </c>
      <c r="D49" s="18">
        <v>42644</v>
      </c>
      <c r="E49" s="5"/>
      <c r="F49" s="21">
        <v>163</v>
      </c>
      <c r="G49" s="41"/>
      <c r="H49" s="96" t="s">
        <v>1283</v>
      </c>
      <c r="I49" s="14" t="s">
        <v>567</v>
      </c>
      <c r="J49" s="135" t="s">
        <v>490</v>
      </c>
      <c r="K49" s="151">
        <v>43009</v>
      </c>
      <c r="L49" s="135"/>
      <c r="M49" s="135">
        <v>83</v>
      </c>
      <c r="N49" s="135"/>
    </row>
    <row r="50" spans="1:14" ht="72" customHeight="1" x14ac:dyDescent="0.25">
      <c r="A50" s="135" t="s">
        <v>360</v>
      </c>
      <c r="B50" s="14" t="s">
        <v>200</v>
      </c>
      <c r="C50" s="135" t="s">
        <v>490</v>
      </c>
      <c r="D50" s="18">
        <v>42644</v>
      </c>
      <c r="E50" s="5"/>
      <c r="F50" s="21">
        <v>2411</v>
      </c>
      <c r="G50" s="41"/>
      <c r="H50" s="96" t="s">
        <v>1284</v>
      </c>
      <c r="I50" s="14" t="s">
        <v>568</v>
      </c>
      <c r="J50" s="135" t="s">
        <v>490</v>
      </c>
      <c r="K50" s="151">
        <v>43009</v>
      </c>
      <c r="L50" s="135"/>
      <c r="M50" s="135">
        <v>3792</v>
      </c>
      <c r="N50" s="135"/>
    </row>
    <row r="51" spans="1:14" ht="75" customHeight="1" x14ac:dyDescent="0.25">
      <c r="A51" s="135" t="s">
        <v>361</v>
      </c>
      <c r="B51" s="14" t="s">
        <v>201</v>
      </c>
      <c r="C51" s="135" t="s">
        <v>490</v>
      </c>
      <c r="D51" s="18">
        <v>42644</v>
      </c>
      <c r="E51" s="5"/>
      <c r="F51" s="21">
        <v>259</v>
      </c>
      <c r="G51" s="41"/>
      <c r="H51" s="96" t="s">
        <v>1285</v>
      </c>
      <c r="I51" s="14" t="s">
        <v>569</v>
      </c>
      <c r="J51" s="135" t="s">
        <v>490</v>
      </c>
      <c r="K51" s="151">
        <v>43009</v>
      </c>
      <c r="L51" s="135"/>
      <c r="M51" s="135">
        <v>26</v>
      </c>
      <c r="N51" s="135"/>
    </row>
    <row r="52" spans="1:14" ht="72" customHeight="1" x14ac:dyDescent="0.25">
      <c r="A52" s="135" t="s">
        <v>362</v>
      </c>
      <c r="B52" s="14" t="s">
        <v>202</v>
      </c>
      <c r="C52" s="135" t="s">
        <v>490</v>
      </c>
      <c r="D52" s="18">
        <v>42644</v>
      </c>
      <c r="E52" s="5"/>
      <c r="F52" s="21">
        <v>374</v>
      </c>
      <c r="G52" s="41"/>
      <c r="H52" s="96" t="s">
        <v>1286</v>
      </c>
      <c r="I52" s="14" t="s">
        <v>570</v>
      </c>
      <c r="J52" s="135" t="s">
        <v>490</v>
      </c>
      <c r="K52" s="151">
        <v>43009</v>
      </c>
      <c r="L52" s="135"/>
      <c r="M52" s="135">
        <v>500</v>
      </c>
      <c r="N52" s="135"/>
    </row>
    <row r="53" spans="1:14" ht="69" customHeight="1" x14ac:dyDescent="0.25">
      <c r="A53" s="135" t="s">
        <v>363</v>
      </c>
      <c r="B53" s="14" t="s">
        <v>203</v>
      </c>
      <c r="C53" s="135" t="s">
        <v>490</v>
      </c>
      <c r="D53" s="18">
        <v>42644</v>
      </c>
      <c r="E53" s="5"/>
      <c r="F53" s="21">
        <v>271</v>
      </c>
      <c r="G53" s="41"/>
      <c r="H53" s="96" t="s">
        <v>1287</v>
      </c>
      <c r="I53" s="14" t="s">
        <v>571</v>
      </c>
      <c r="J53" s="135" t="s">
        <v>490</v>
      </c>
      <c r="K53" s="151">
        <v>43009</v>
      </c>
      <c r="L53" s="135"/>
      <c r="M53" s="135">
        <v>44</v>
      </c>
      <c r="N53" s="135"/>
    </row>
    <row r="54" spans="1:14" s="26" customFormat="1" ht="60" x14ac:dyDescent="0.2">
      <c r="A54" s="27" t="s">
        <v>364</v>
      </c>
      <c r="B54" s="15" t="s">
        <v>204</v>
      </c>
      <c r="C54" s="24"/>
      <c r="D54" s="24"/>
      <c r="E54" s="24"/>
      <c r="F54" s="199">
        <f>SUM(F55:F71)</f>
        <v>123.7</v>
      </c>
      <c r="G54" s="200">
        <f>SUM(G55:G71)</f>
        <v>42.15</v>
      </c>
      <c r="H54" s="96" t="s">
        <v>1288</v>
      </c>
      <c r="I54" s="14" t="s">
        <v>572</v>
      </c>
      <c r="J54" s="24"/>
      <c r="K54" s="151">
        <v>43009</v>
      </c>
      <c r="L54" s="27"/>
      <c r="M54" s="135">
        <v>1654</v>
      </c>
      <c r="N54" s="27"/>
    </row>
    <row r="55" spans="1:14" ht="60" x14ac:dyDescent="0.25">
      <c r="A55" s="135" t="s">
        <v>365</v>
      </c>
      <c r="B55" s="14" t="s">
        <v>205</v>
      </c>
      <c r="C55" s="21" t="s">
        <v>42</v>
      </c>
      <c r="D55" s="18">
        <v>42644</v>
      </c>
      <c r="E55" s="5"/>
      <c r="F55" s="21">
        <v>0.32</v>
      </c>
      <c r="G55" s="41"/>
      <c r="H55" s="96" t="s">
        <v>1289</v>
      </c>
      <c r="I55" s="14" t="s">
        <v>573</v>
      </c>
      <c r="J55" s="21" t="s">
        <v>42</v>
      </c>
      <c r="K55" s="151">
        <v>43009</v>
      </c>
      <c r="L55" s="135"/>
      <c r="M55" s="135">
        <v>33</v>
      </c>
      <c r="N55" s="135"/>
    </row>
    <row r="56" spans="1:14" ht="75" x14ac:dyDescent="0.25">
      <c r="A56" s="135" t="s">
        <v>366</v>
      </c>
      <c r="B56" s="14" t="s">
        <v>206</v>
      </c>
      <c r="C56" s="21" t="s">
        <v>42</v>
      </c>
      <c r="D56" s="18">
        <v>42644</v>
      </c>
      <c r="E56" s="5"/>
      <c r="F56" s="21">
        <v>0.62</v>
      </c>
      <c r="G56" s="41"/>
      <c r="H56" s="96" t="s">
        <v>1290</v>
      </c>
      <c r="I56" s="14" t="s">
        <v>574</v>
      </c>
      <c r="J56" s="21" t="s">
        <v>42</v>
      </c>
      <c r="K56" s="151">
        <v>43009</v>
      </c>
      <c r="L56" s="135"/>
      <c r="M56" s="135">
        <v>115</v>
      </c>
      <c r="N56" s="135"/>
    </row>
    <row r="57" spans="1:14" ht="60" x14ac:dyDescent="0.25">
      <c r="A57" s="135" t="s">
        <v>367</v>
      </c>
      <c r="B57" s="14" t="s">
        <v>207</v>
      </c>
      <c r="C57" s="21" t="s">
        <v>42</v>
      </c>
      <c r="D57" s="18">
        <v>42644</v>
      </c>
      <c r="E57" s="5"/>
      <c r="F57" s="21">
        <v>0.2</v>
      </c>
      <c r="G57" s="41"/>
      <c r="H57" s="96" t="s">
        <v>1291</v>
      </c>
      <c r="I57" s="14" t="s">
        <v>575</v>
      </c>
      <c r="J57" s="21" t="s">
        <v>42</v>
      </c>
      <c r="K57" s="151">
        <v>43009</v>
      </c>
      <c r="L57" s="135"/>
      <c r="M57" s="135">
        <v>158</v>
      </c>
      <c r="N57" s="135"/>
    </row>
    <row r="58" spans="1:14" ht="60" x14ac:dyDescent="0.25">
      <c r="A58" s="135" t="s">
        <v>368</v>
      </c>
      <c r="B58" s="14" t="s">
        <v>208</v>
      </c>
      <c r="C58" s="21" t="s">
        <v>42</v>
      </c>
      <c r="D58" s="18">
        <v>42644</v>
      </c>
      <c r="E58" s="5"/>
      <c r="F58" s="21">
        <v>0.2</v>
      </c>
      <c r="G58" s="41"/>
      <c r="H58" s="96" t="s">
        <v>1292</v>
      </c>
      <c r="I58" s="14" t="s">
        <v>576</v>
      </c>
      <c r="J58" s="21" t="s">
        <v>42</v>
      </c>
      <c r="K58" s="151">
        <v>43009</v>
      </c>
      <c r="L58" s="135"/>
      <c r="M58" s="135">
        <v>412</v>
      </c>
      <c r="N58" s="135"/>
    </row>
    <row r="59" spans="1:14" ht="60" x14ac:dyDescent="0.25">
      <c r="A59" s="135" t="s">
        <v>369</v>
      </c>
      <c r="B59" s="14" t="s">
        <v>209</v>
      </c>
      <c r="C59" s="21" t="s">
        <v>42</v>
      </c>
      <c r="D59" s="18">
        <v>42644</v>
      </c>
      <c r="E59" s="5"/>
      <c r="F59" s="21">
        <v>0.32</v>
      </c>
      <c r="G59" s="41"/>
      <c r="H59" s="96" t="s">
        <v>1293</v>
      </c>
      <c r="I59" s="14" t="s">
        <v>577</v>
      </c>
      <c r="J59" s="21" t="s">
        <v>42</v>
      </c>
      <c r="K59" s="151">
        <v>43009</v>
      </c>
      <c r="L59" s="135"/>
      <c r="M59" s="135">
        <v>10</v>
      </c>
      <c r="N59" s="135"/>
    </row>
    <row r="60" spans="1:14" ht="60" x14ac:dyDescent="0.25">
      <c r="A60" s="135" t="s">
        <v>370</v>
      </c>
      <c r="B60" s="14" t="s">
        <v>210</v>
      </c>
      <c r="C60" s="21" t="s">
        <v>42</v>
      </c>
      <c r="D60" s="18">
        <v>42644</v>
      </c>
      <c r="E60" s="5"/>
      <c r="F60" s="21">
        <v>1.03</v>
      </c>
      <c r="G60" s="41"/>
      <c r="H60" s="96" t="s">
        <v>1294</v>
      </c>
      <c r="I60" s="14" t="s">
        <v>578</v>
      </c>
      <c r="J60" s="21" t="s">
        <v>42</v>
      </c>
      <c r="K60" s="151">
        <v>43009</v>
      </c>
      <c r="L60" s="135"/>
      <c r="M60" s="135">
        <v>136</v>
      </c>
      <c r="N60" s="135"/>
    </row>
    <row r="61" spans="1:14" ht="75" x14ac:dyDescent="0.25">
      <c r="A61" s="135" t="s">
        <v>371</v>
      </c>
      <c r="B61" s="14" t="s">
        <v>211</v>
      </c>
      <c r="C61" s="21" t="s">
        <v>42</v>
      </c>
      <c r="D61" s="18">
        <v>42644</v>
      </c>
      <c r="E61" s="5"/>
      <c r="F61" s="21">
        <v>1.26</v>
      </c>
      <c r="G61" s="41"/>
      <c r="H61" s="96" t="s">
        <v>1295</v>
      </c>
      <c r="I61" s="14" t="s">
        <v>579</v>
      </c>
      <c r="J61" s="21" t="s">
        <v>42</v>
      </c>
      <c r="K61" s="151">
        <v>43009</v>
      </c>
      <c r="L61" s="135"/>
      <c r="M61" s="135">
        <v>47</v>
      </c>
      <c r="N61" s="135"/>
    </row>
    <row r="62" spans="1:14" ht="60" x14ac:dyDescent="0.25">
      <c r="A62" s="135" t="s">
        <v>372</v>
      </c>
      <c r="B62" s="14" t="s">
        <v>212</v>
      </c>
      <c r="C62" s="21" t="s">
        <v>42</v>
      </c>
      <c r="D62" s="18">
        <v>42644</v>
      </c>
      <c r="E62" s="5"/>
      <c r="F62" s="21">
        <v>2.15</v>
      </c>
      <c r="G62" s="41"/>
      <c r="H62" s="96" t="s">
        <v>1296</v>
      </c>
      <c r="I62" s="14" t="s">
        <v>580</v>
      </c>
      <c r="J62" s="21" t="s">
        <v>42</v>
      </c>
      <c r="K62" s="151">
        <v>43009</v>
      </c>
      <c r="L62" s="135"/>
      <c r="M62" s="135">
        <v>388</v>
      </c>
      <c r="N62" s="135"/>
    </row>
    <row r="63" spans="1:14" ht="60" x14ac:dyDescent="0.25">
      <c r="A63" s="135" t="s">
        <v>373</v>
      </c>
      <c r="B63" s="14" t="s">
        <v>213</v>
      </c>
      <c r="C63" s="21" t="s">
        <v>42</v>
      </c>
      <c r="D63" s="18">
        <v>42644</v>
      </c>
      <c r="E63" s="5"/>
      <c r="F63" s="21">
        <v>1.26</v>
      </c>
      <c r="G63" s="41"/>
      <c r="H63" s="96" t="s">
        <v>1297</v>
      </c>
      <c r="I63" s="14" t="s">
        <v>581</v>
      </c>
      <c r="J63" s="21" t="s">
        <v>42</v>
      </c>
      <c r="K63" s="151">
        <v>43009</v>
      </c>
      <c r="L63" s="135"/>
      <c r="M63" s="135">
        <v>296</v>
      </c>
      <c r="N63" s="135"/>
    </row>
    <row r="64" spans="1:14" ht="75" x14ac:dyDescent="0.25">
      <c r="A64" s="135" t="s">
        <v>374</v>
      </c>
      <c r="B64" s="14" t="s">
        <v>214</v>
      </c>
      <c r="C64" s="21" t="s">
        <v>42</v>
      </c>
      <c r="D64" s="18">
        <v>42644</v>
      </c>
      <c r="E64" s="5"/>
      <c r="F64" s="21">
        <v>13.16</v>
      </c>
      <c r="G64" s="41"/>
      <c r="H64" s="96" t="s">
        <v>1298</v>
      </c>
      <c r="I64" s="14" t="s">
        <v>582</v>
      </c>
      <c r="J64" s="21" t="s">
        <v>42</v>
      </c>
      <c r="K64" s="151">
        <v>43009</v>
      </c>
      <c r="L64" s="135"/>
      <c r="M64" s="135">
        <v>290</v>
      </c>
      <c r="N64" s="135"/>
    </row>
    <row r="65" spans="1:14" ht="75" x14ac:dyDescent="0.25">
      <c r="A65" s="135" t="s">
        <v>375</v>
      </c>
      <c r="B65" s="14" t="s">
        <v>215</v>
      </c>
      <c r="C65" s="21" t="s">
        <v>42</v>
      </c>
      <c r="D65" s="18">
        <v>42644</v>
      </c>
      <c r="E65" s="5"/>
      <c r="F65" s="21">
        <v>40</v>
      </c>
      <c r="G65" s="41"/>
      <c r="H65" s="96" t="s">
        <v>1299</v>
      </c>
      <c r="I65" s="14" t="s">
        <v>583</v>
      </c>
      <c r="J65" s="21" t="s">
        <v>42</v>
      </c>
      <c r="K65" s="151">
        <v>43009</v>
      </c>
      <c r="L65" s="135"/>
      <c r="M65" s="135">
        <v>605</v>
      </c>
      <c r="N65" s="135"/>
    </row>
    <row r="66" spans="1:14" ht="75.75" customHeight="1" x14ac:dyDescent="0.25">
      <c r="A66" s="135" t="s">
        <v>376</v>
      </c>
      <c r="B66" s="14" t="s">
        <v>216</v>
      </c>
      <c r="C66" s="21" t="s">
        <v>42</v>
      </c>
      <c r="D66" s="18">
        <v>42644</v>
      </c>
      <c r="E66" s="5"/>
      <c r="F66" s="21">
        <v>20.04</v>
      </c>
      <c r="G66" s="41"/>
      <c r="H66" s="96" t="s">
        <v>1300</v>
      </c>
      <c r="I66" s="14" t="s">
        <v>584</v>
      </c>
      <c r="J66" s="21" t="s">
        <v>42</v>
      </c>
      <c r="K66" s="151">
        <v>43009</v>
      </c>
      <c r="L66" s="135"/>
      <c r="M66" s="135">
        <v>340</v>
      </c>
      <c r="N66" s="135"/>
    </row>
    <row r="67" spans="1:14" ht="75" x14ac:dyDescent="0.25">
      <c r="A67" s="135" t="s">
        <v>377</v>
      </c>
      <c r="B67" s="14" t="s">
        <v>217</v>
      </c>
      <c r="C67" s="21" t="s">
        <v>42</v>
      </c>
      <c r="D67" s="18">
        <v>42644</v>
      </c>
      <c r="E67" s="5"/>
      <c r="F67" s="21">
        <v>29.98</v>
      </c>
      <c r="G67" s="41"/>
      <c r="H67" s="96" t="s">
        <v>1301</v>
      </c>
      <c r="I67" s="14" t="s">
        <v>585</v>
      </c>
      <c r="J67" s="21" t="s">
        <v>42</v>
      </c>
      <c r="K67" s="151">
        <v>43009</v>
      </c>
      <c r="L67" s="135"/>
      <c r="M67" s="135">
        <v>364</v>
      </c>
      <c r="N67" s="135"/>
    </row>
    <row r="68" spans="1:14" ht="75" x14ac:dyDescent="0.25">
      <c r="A68" s="135" t="s">
        <v>378</v>
      </c>
      <c r="B68" s="14" t="s">
        <v>218</v>
      </c>
      <c r="C68" s="21" t="s">
        <v>42</v>
      </c>
      <c r="D68" s="18">
        <v>42644</v>
      </c>
      <c r="E68" s="5"/>
      <c r="F68" s="21">
        <v>13.16</v>
      </c>
      <c r="G68" s="41"/>
      <c r="H68" s="96" t="s">
        <v>1302</v>
      </c>
      <c r="I68" s="14" t="s">
        <v>586</v>
      </c>
      <c r="J68" s="21" t="s">
        <v>42</v>
      </c>
      <c r="K68" s="151">
        <v>43009</v>
      </c>
      <c r="L68" s="135"/>
      <c r="M68" s="135">
        <v>131</v>
      </c>
      <c r="N68" s="135"/>
    </row>
    <row r="69" spans="1:14" ht="60" x14ac:dyDescent="0.25">
      <c r="A69" s="135" t="s">
        <v>379</v>
      </c>
      <c r="B69" s="14" t="s">
        <v>219</v>
      </c>
      <c r="C69" s="21" t="s">
        <v>42</v>
      </c>
      <c r="D69" s="18">
        <v>42644</v>
      </c>
      <c r="E69" s="5"/>
      <c r="F69" s="20"/>
      <c r="G69" s="183"/>
      <c r="H69" s="96" t="s">
        <v>1303</v>
      </c>
      <c r="I69" s="14" t="s">
        <v>587</v>
      </c>
      <c r="J69" s="21" t="s">
        <v>42</v>
      </c>
      <c r="K69" s="151">
        <v>43009</v>
      </c>
      <c r="L69" s="135"/>
      <c r="M69" s="135">
        <v>457</v>
      </c>
      <c r="N69" s="135"/>
    </row>
    <row r="70" spans="1:14" ht="60" x14ac:dyDescent="0.25">
      <c r="A70" s="135" t="s">
        <v>380</v>
      </c>
      <c r="B70" s="14" t="s">
        <v>220</v>
      </c>
      <c r="C70" s="21" t="s">
        <v>42</v>
      </c>
      <c r="D70" s="18">
        <v>42644</v>
      </c>
      <c r="E70" s="5"/>
      <c r="F70" s="5"/>
      <c r="G70" s="183">
        <v>40</v>
      </c>
      <c r="H70" s="96" t="s">
        <v>1304</v>
      </c>
      <c r="I70" s="14" t="s">
        <v>588</v>
      </c>
      <c r="J70" s="21" t="s">
        <v>42</v>
      </c>
      <c r="K70" s="151">
        <v>43009</v>
      </c>
      <c r="L70" s="135"/>
      <c r="M70" s="135">
        <v>759</v>
      </c>
      <c r="N70" s="135"/>
    </row>
    <row r="71" spans="1:14" ht="60" x14ac:dyDescent="0.25">
      <c r="A71" s="135" t="s">
        <v>381</v>
      </c>
      <c r="B71" s="14" t="s">
        <v>221</v>
      </c>
      <c r="C71" s="21" t="s">
        <v>42</v>
      </c>
      <c r="D71" s="18">
        <v>42644</v>
      </c>
      <c r="E71" s="5"/>
      <c r="F71" s="5"/>
      <c r="G71" s="183">
        <v>2.15</v>
      </c>
      <c r="H71" s="96" t="s">
        <v>1305</v>
      </c>
      <c r="I71" s="14" t="s">
        <v>589</v>
      </c>
      <c r="J71" s="21" t="s">
        <v>42</v>
      </c>
      <c r="K71" s="151">
        <v>43009</v>
      </c>
      <c r="L71" s="135"/>
      <c r="M71" s="135">
        <v>524</v>
      </c>
      <c r="N71" s="135"/>
    </row>
    <row r="72" spans="1:14" s="26" customFormat="1" ht="62.25" customHeight="1" x14ac:dyDescent="0.2">
      <c r="A72" s="27" t="s">
        <v>382</v>
      </c>
      <c r="B72" s="15" t="s">
        <v>222</v>
      </c>
      <c r="C72" s="24"/>
      <c r="D72" s="24"/>
      <c r="E72" s="24"/>
      <c r="F72" s="27">
        <f>F73</f>
        <v>2068</v>
      </c>
      <c r="G72" s="42">
        <f>G73</f>
        <v>0</v>
      </c>
      <c r="H72" s="96" t="s">
        <v>1306</v>
      </c>
      <c r="I72" s="14" t="s">
        <v>590</v>
      </c>
      <c r="J72" s="27" t="s">
        <v>490</v>
      </c>
      <c r="K72" s="151">
        <v>43009</v>
      </c>
      <c r="L72" s="135">
        <v>2017</v>
      </c>
      <c r="M72" s="135">
        <v>470</v>
      </c>
      <c r="N72" s="135">
        <f>'Контроль соответствия мероприят'!I70</f>
        <v>42</v>
      </c>
    </row>
    <row r="73" spans="1:14" s="26" customFormat="1" ht="63" customHeight="1" x14ac:dyDescent="0.2">
      <c r="A73" s="27" t="s">
        <v>383</v>
      </c>
      <c r="B73" s="15" t="s">
        <v>223</v>
      </c>
      <c r="C73" s="24"/>
      <c r="D73" s="24"/>
      <c r="E73" s="24"/>
      <c r="F73" s="27">
        <f>SUM(F74:F93)</f>
        <v>2068</v>
      </c>
      <c r="G73" s="42">
        <f>SUM(G74:G93)</f>
        <v>0</v>
      </c>
      <c r="H73" s="96" t="s">
        <v>1307</v>
      </c>
      <c r="I73" s="14" t="s">
        <v>591</v>
      </c>
      <c r="J73" s="24"/>
      <c r="K73" s="151">
        <v>43009</v>
      </c>
      <c r="L73" s="27"/>
      <c r="M73" s="135">
        <v>244</v>
      </c>
      <c r="N73" s="27"/>
    </row>
    <row r="74" spans="1:14" ht="80.25" customHeight="1" x14ac:dyDescent="0.25">
      <c r="A74" s="135" t="s">
        <v>384</v>
      </c>
      <c r="B74" s="14" t="s">
        <v>224</v>
      </c>
      <c r="C74" s="135" t="s">
        <v>490</v>
      </c>
      <c r="D74" s="18">
        <v>42644</v>
      </c>
      <c r="E74" s="5"/>
      <c r="F74" s="21">
        <v>17</v>
      </c>
      <c r="G74" s="41"/>
      <c r="H74" s="96" t="s">
        <v>1308</v>
      </c>
      <c r="I74" s="14" t="s">
        <v>592</v>
      </c>
      <c r="J74" s="135" t="s">
        <v>490</v>
      </c>
      <c r="K74" s="151">
        <v>43009</v>
      </c>
      <c r="L74" s="135"/>
      <c r="M74" s="135">
        <v>1086</v>
      </c>
      <c r="N74" s="135"/>
    </row>
    <row r="75" spans="1:14" ht="64.5" customHeight="1" x14ac:dyDescent="0.25">
      <c r="A75" s="135" t="s">
        <v>385</v>
      </c>
      <c r="B75" s="14" t="s">
        <v>225</v>
      </c>
      <c r="C75" s="135" t="s">
        <v>490</v>
      </c>
      <c r="D75" s="18">
        <v>42644</v>
      </c>
      <c r="E75" s="5"/>
      <c r="F75" s="21">
        <v>22</v>
      </c>
      <c r="G75" s="41"/>
      <c r="H75" s="96" t="s">
        <v>1309</v>
      </c>
      <c r="I75" s="14" t="s">
        <v>593</v>
      </c>
      <c r="J75" s="135" t="s">
        <v>490</v>
      </c>
      <c r="K75" s="151">
        <v>43009</v>
      </c>
      <c r="L75" s="135"/>
      <c r="M75" s="135">
        <v>265</v>
      </c>
      <c r="N75" s="135"/>
    </row>
    <row r="76" spans="1:14" ht="66.75" customHeight="1" x14ac:dyDescent="0.25">
      <c r="A76" s="135" t="s">
        <v>386</v>
      </c>
      <c r="B76" s="14" t="s">
        <v>226</v>
      </c>
      <c r="C76" s="135" t="s">
        <v>490</v>
      </c>
      <c r="D76" s="18">
        <v>42644</v>
      </c>
      <c r="E76" s="5"/>
      <c r="F76" s="21">
        <v>15</v>
      </c>
      <c r="G76" s="41"/>
      <c r="H76" s="96" t="s">
        <v>1310</v>
      </c>
      <c r="I76" s="14" t="s">
        <v>594</v>
      </c>
      <c r="J76" s="135" t="s">
        <v>490</v>
      </c>
      <c r="K76" s="151">
        <v>43009</v>
      </c>
      <c r="L76" s="135"/>
      <c r="M76" s="135">
        <v>627</v>
      </c>
      <c r="N76" s="135"/>
    </row>
    <row r="77" spans="1:14" ht="71.25" customHeight="1" x14ac:dyDescent="0.25">
      <c r="A77" s="135" t="s">
        <v>387</v>
      </c>
      <c r="B77" s="14" t="s">
        <v>227</v>
      </c>
      <c r="C77" s="135" t="s">
        <v>490</v>
      </c>
      <c r="D77" s="18">
        <v>42644</v>
      </c>
      <c r="E77" s="5"/>
      <c r="F77" s="21">
        <v>217</v>
      </c>
      <c r="G77" s="41"/>
      <c r="H77" s="96" t="s">
        <v>1311</v>
      </c>
      <c r="I77" s="14" t="s">
        <v>595</v>
      </c>
      <c r="J77" s="135" t="s">
        <v>490</v>
      </c>
      <c r="K77" s="151">
        <v>43009</v>
      </c>
      <c r="L77" s="135"/>
      <c r="M77" s="135">
        <v>25</v>
      </c>
      <c r="N77" s="135"/>
    </row>
    <row r="78" spans="1:14" ht="72.75" customHeight="1" x14ac:dyDescent="0.25">
      <c r="A78" s="135" t="s">
        <v>388</v>
      </c>
      <c r="B78" s="14" t="s">
        <v>228</v>
      </c>
      <c r="C78" s="135" t="s">
        <v>490</v>
      </c>
      <c r="D78" s="18">
        <v>42644</v>
      </c>
      <c r="E78" s="5"/>
      <c r="F78" s="21">
        <v>113</v>
      </c>
      <c r="G78" s="41"/>
      <c r="H78" s="96" t="s">
        <v>1312</v>
      </c>
      <c r="I78" s="14" t="s">
        <v>596</v>
      </c>
      <c r="J78" s="135" t="s">
        <v>490</v>
      </c>
      <c r="K78" s="151">
        <v>43009</v>
      </c>
      <c r="L78" s="135"/>
      <c r="M78" s="135">
        <v>81</v>
      </c>
      <c r="N78" s="135"/>
    </row>
    <row r="79" spans="1:14" ht="72.75" customHeight="1" x14ac:dyDescent="0.25">
      <c r="A79" s="135" t="s">
        <v>389</v>
      </c>
      <c r="B79" s="14" t="s">
        <v>229</v>
      </c>
      <c r="C79" s="135" t="s">
        <v>490</v>
      </c>
      <c r="D79" s="18">
        <v>42644</v>
      </c>
      <c r="E79" s="5"/>
      <c r="F79" s="21">
        <v>210</v>
      </c>
      <c r="G79" s="41"/>
      <c r="H79" s="96" t="s">
        <v>1313</v>
      </c>
      <c r="I79" s="14" t="s">
        <v>597</v>
      </c>
      <c r="J79" s="135" t="s">
        <v>490</v>
      </c>
      <c r="K79" s="151">
        <v>43009</v>
      </c>
      <c r="L79" s="135"/>
      <c r="M79" s="135">
        <v>138</v>
      </c>
      <c r="N79" s="135"/>
    </row>
    <row r="80" spans="1:14" ht="75.75" customHeight="1" x14ac:dyDescent="0.25">
      <c r="A80" s="135" t="s">
        <v>390</v>
      </c>
      <c r="B80" s="14" t="s">
        <v>230</v>
      </c>
      <c r="C80" s="135" t="s">
        <v>490</v>
      </c>
      <c r="D80" s="18">
        <v>42644</v>
      </c>
      <c r="E80" s="5"/>
      <c r="F80" s="21">
        <v>185</v>
      </c>
      <c r="G80" s="41"/>
      <c r="H80" s="96" t="s">
        <v>1314</v>
      </c>
      <c r="I80" s="14" t="s">
        <v>598</v>
      </c>
      <c r="J80" s="135" t="s">
        <v>490</v>
      </c>
      <c r="K80" s="151">
        <v>43009</v>
      </c>
      <c r="L80" s="135"/>
      <c r="M80" s="135">
        <v>289</v>
      </c>
      <c r="N80" s="135"/>
    </row>
    <row r="81" spans="1:14" ht="72" customHeight="1" x14ac:dyDescent="0.25">
      <c r="A81" s="135" t="s">
        <v>391</v>
      </c>
      <c r="B81" s="14" t="s">
        <v>231</v>
      </c>
      <c r="C81" s="135" t="s">
        <v>490</v>
      </c>
      <c r="D81" s="18">
        <v>42644</v>
      </c>
      <c r="E81" s="5"/>
      <c r="F81" s="21">
        <v>52</v>
      </c>
      <c r="G81" s="41"/>
      <c r="H81" s="96" t="s">
        <v>1315</v>
      </c>
      <c r="I81" s="14" t="s">
        <v>599</v>
      </c>
      <c r="J81" s="135" t="s">
        <v>490</v>
      </c>
      <c r="K81" s="151">
        <v>43009</v>
      </c>
      <c r="L81" s="135"/>
      <c r="M81" s="135">
        <v>2617</v>
      </c>
      <c r="N81" s="135"/>
    </row>
    <row r="82" spans="1:14" ht="68.25" customHeight="1" x14ac:dyDescent="0.25">
      <c r="A82" s="135" t="s">
        <v>392</v>
      </c>
      <c r="B82" s="14" t="s">
        <v>232</v>
      </c>
      <c r="C82" s="135" t="s">
        <v>490</v>
      </c>
      <c r="D82" s="18">
        <v>42644</v>
      </c>
      <c r="E82" s="5"/>
      <c r="F82" s="21">
        <v>201</v>
      </c>
      <c r="G82" s="41"/>
      <c r="H82" s="96" t="s">
        <v>1316</v>
      </c>
      <c r="I82" s="14" t="s">
        <v>600</v>
      </c>
      <c r="J82" s="135" t="s">
        <v>490</v>
      </c>
      <c r="K82" s="151">
        <v>43009</v>
      </c>
      <c r="L82" s="135"/>
      <c r="M82" s="135">
        <v>326</v>
      </c>
      <c r="N82" s="135"/>
    </row>
    <row r="83" spans="1:14" ht="68.25" customHeight="1" x14ac:dyDescent="0.25">
      <c r="A83" s="135" t="s">
        <v>393</v>
      </c>
      <c r="B83" s="14" t="s">
        <v>233</v>
      </c>
      <c r="C83" s="135" t="s">
        <v>490</v>
      </c>
      <c r="D83" s="18">
        <v>42644</v>
      </c>
      <c r="E83" s="5"/>
      <c r="F83" s="21">
        <v>114</v>
      </c>
      <c r="G83" s="41"/>
      <c r="H83" s="96" t="s">
        <v>1317</v>
      </c>
      <c r="I83" s="14" t="s">
        <v>601</v>
      </c>
      <c r="J83" s="135" t="s">
        <v>490</v>
      </c>
      <c r="K83" s="151">
        <v>43009</v>
      </c>
      <c r="L83" s="135"/>
      <c r="M83" s="135">
        <v>81</v>
      </c>
      <c r="N83" s="135"/>
    </row>
    <row r="84" spans="1:14" ht="72" customHeight="1" x14ac:dyDescent="0.25">
      <c r="A84" s="135" t="s">
        <v>394</v>
      </c>
      <c r="B84" s="14" t="s">
        <v>234</v>
      </c>
      <c r="C84" s="135" t="s">
        <v>490</v>
      </c>
      <c r="D84" s="18">
        <v>42644</v>
      </c>
      <c r="E84" s="5"/>
      <c r="F84" s="21">
        <v>73</v>
      </c>
      <c r="G84" s="41"/>
      <c r="H84" s="96" t="s">
        <v>1318</v>
      </c>
      <c r="I84" s="14" t="s">
        <v>602</v>
      </c>
      <c r="J84" s="135" t="s">
        <v>490</v>
      </c>
      <c r="K84" s="151">
        <v>43009</v>
      </c>
      <c r="L84" s="135"/>
      <c r="M84" s="135">
        <v>88</v>
      </c>
      <c r="N84" s="135"/>
    </row>
    <row r="85" spans="1:14" ht="67.5" customHeight="1" x14ac:dyDescent="0.25">
      <c r="A85" s="135" t="s">
        <v>395</v>
      </c>
      <c r="B85" s="14" t="s">
        <v>235</v>
      </c>
      <c r="C85" s="135" t="s">
        <v>490</v>
      </c>
      <c r="D85" s="18">
        <v>42644</v>
      </c>
      <c r="E85" s="5"/>
      <c r="F85" s="21">
        <v>4</v>
      </c>
      <c r="G85" s="41"/>
      <c r="H85" s="96" t="s">
        <v>1319</v>
      </c>
      <c r="I85" s="14" t="s">
        <v>603</v>
      </c>
      <c r="J85" s="135" t="s">
        <v>490</v>
      </c>
      <c r="K85" s="151">
        <v>43009</v>
      </c>
      <c r="L85" s="135"/>
      <c r="M85" s="135">
        <v>50</v>
      </c>
      <c r="N85" s="135"/>
    </row>
    <row r="86" spans="1:14" ht="70.5" customHeight="1" x14ac:dyDescent="0.25">
      <c r="A86" s="135" t="s">
        <v>396</v>
      </c>
      <c r="B86" s="14" t="s">
        <v>236</v>
      </c>
      <c r="C86" s="135" t="s">
        <v>490</v>
      </c>
      <c r="D86" s="18">
        <v>42644</v>
      </c>
      <c r="E86" s="5"/>
      <c r="F86" s="21">
        <v>143</v>
      </c>
      <c r="G86" s="41"/>
      <c r="H86" s="96" t="s">
        <v>1320</v>
      </c>
      <c r="I86" s="14" t="s">
        <v>604</v>
      </c>
      <c r="J86" s="135" t="s">
        <v>490</v>
      </c>
      <c r="K86" s="151">
        <v>43009</v>
      </c>
      <c r="L86" s="135"/>
      <c r="M86" s="135">
        <v>190</v>
      </c>
      <c r="N86" s="135"/>
    </row>
    <row r="87" spans="1:14" ht="68.25" customHeight="1" x14ac:dyDescent="0.25">
      <c r="A87" s="135" t="s">
        <v>397</v>
      </c>
      <c r="B87" s="14" t="s">
        <v>237</v>
      </c>
      <c r="C87" s="135" t="s">
        <v>490</v>
      </c>
      <c r="D87" s="18">
        <v>42644</v>
      </c>
      <c r="E87" s="5"/>
      <c r="F87" s="21">
        <v>40</v>
      </c>
      <c r="G87" s="41"/>
      <c r="H87" s="96" t="s">
        <v>1321</v>
      </c>
      <c r="I87" s="14" t="s">
        <v>605</v>
      </c>
      <c r="J87" s="135" t="s">
        <v>490</v>
      </c>
      <c r="K87" s="151">
        <v>43009</v>
      </c>
      <c r="L87" s="135"/>
      <c r="M87" s="135">
        <v>73</v>
      </c>
      <c r="N87" s="135"/>
    </row>
    <row r="88" spans="1:14" ht="78" customHeight="1" x14ac:dyDescent="0.25">
      <c r="A88" s="135" t="s">
        <v>398</v>
      </c>
      <c r="B88" s="14" t="s">
        <v>238</v>
      </c>
      <c r="C88" s="135" t="s">
        <v>490</v>
      </c>
      <c r="D88" s="18">
        <v>42644</v>
      </c>
      <c r="E88" s="5"/>
      <c r="F88" s="21">
        <v>75</v>
      </c>
      <c r="G88" s="41"/>
      <c r="H88" s="96" t="s">
        <v>1322</v>
      </c>
      <c r="I88" s="14" t="s">
        <v>606</v>
      </c>
      <c r="J88" s="135" t="s">
        <v>490</v>
      </c>
      <c r="K88" s="151">
        <v>43009</v>
      </c>
      <c r="L88" s="135"/>
      <c r="M88" s="135">
        <v>583</v>
      </c>
      <c r="N88" s="135"/>
    </row>
    <row r="89" spans="1:14" ht="81.75" customHeight="1" x14ac:dyDescent="0.25">
      <c r="A89" s="135" t="s">
        <v>399</v>
      </c>
      <c r="B89" s="14" t="s">
        <v>239</v>
      </c>
      <c r="C89" s="135" t="s">
        <v>490</v>
      </c>
      <c r="D89" s="18">
        <v>42644</v>
      </c>
      <c r="E89" s="5"/>
      <c r="F89" s="21">
        <v>33</v>
      </c>
      <c r="G89" s="41"/>
      <c r="H89" s="96" t="s">
        <v>1323</v>
      </c>
      <c r="I89" s="14" t="s">
        <v>607</v>
      </c>
      <c r="J89" s="135" t="s">
        <v>490</v>
      </c>
      <c r="K89" s="151">
        <v>43009</v>
      </c>
      <c r="L89" s="135"/>
      <c r="M89" s="135">
        <v>238</v>
      </c>
      <c r="N89" s="135"/>
    </row>
    <row r="90" spans="1:14" ht="75.75" customHeight="1" x14ac:dyDescent="0.25">
      <c r="A90" s="135" t="s">
        <v>400</v>
      </c>
      <c r="B90" s="14" t="s">
        <v>240</v>
      </c>
      <c r="C90" s="135" t="s">
        <v>490</v>
      </c>
      <c r="D90" s="18">
        <v>42644</v>
      </c>
      <c r="E90" s="5"/>
      <c r="F90" s="21">
        <v>57</v>
      </c>
      <c r="G90" s="41"/>
      <c r="H90" s="96" t="s">
        <v>1324</v>
      </c>
      <c r="I90" s="14" t="s">
        <v>608</v>
      </c>
      <c r="J90" s="135" t="s">
        <v>490</v>
      </c>
      <c r="K90" s="151">
        <v>43009</v>
      </c>
      <c r="L90" s="135">
        <v>2017</v>
      </c>
      <c r="M90" s="135">
        <v>232</v>
      </c>
      <c r="N90" s="135">
        <f>'Контроль соответствия мероприят'!I88</f>
        <v>55</v>
      </c>
    </row>
    <row r="91" spans="1:14" ht="72" customHeight="1" x14ac:dyDescent="0.25">
      <c r="A91" s="135" t="s">
        <v>401</v>
      </c>
      <c r="B91" s="14" t="s">
        <v>241</v>
      </c>
      <c r="C91" s="135" t="s">
        <v>490</v>
      </c>
      <c r="D91" s="18">
        <v>42644</v>
      </c>
      <c r="E91" s="5"/>
      <c r="F91" s="21">
        <v>39</v>
      </c>
      <c r="G91" s="41"/>
      <c r="H91" s="96" t="s">
        <v>1325</v>
      </c>
      <c r="I91" s="14" t="s">
        <v>609</v>
      </c>
      <c r="J91" s="135" t="s">
        <v>490</v>
      </c>
      <c r="K91" s="151">
        <v>43009</v>
      </c>
      <c r="L91" s="135"/>
      <c r="M91" s="135">
        <v>59</v>
      </c>
      <c r="N91" s="135"/>
    </row>
    <row r="92" spans="1:14" ht="72" customHeight="1" x14ac:dyDescent="0.25">
      <c r="A92" s="135" t="s">
        <v>402</v>
      </c>
      <c r="B92" s="14" t="s">
        <v>242</v>
      </c>
      <c r="C92" s="135" t="s">
        <v>490</v>
      </c>
      <c r="D92" s="18">
        <v>42644</v>
      </c>
      <c r="E92" s="5"/>
      <c r="F92" s="21">
        <v>249</v>
      </c>
      <c r="G92" s="41"/>
      <c r="H92" s="96" t="s">
        <v>1326</v>
      </c>
      <c r="I92" s="14" t="s">
        <v>610</v>
      </c>
      <c r="J92" s="135" t="s">
        <v>490</v>
      </c>
      <c r="K92" s="151">
        <v>43009</v>
      </c>
      <c r="L92" s="135"/>
      <c r="M92" s="135">
        <v>12</v>
      </c>
      <c r="N92" s="135"/>
    </row>
    <row r="93" spans="1:14" ht="69" customHeight="1" x14ac:dyDescent="0.25">
      <c r="A93" s="135" t="s">
        <v>403</v>
      </c>
      <c r="B93" s="14" t="s">
        <v>243</v>
      </c>
      <c r="C93" s="135" t="s">
        <v>490</v>
      </c>
      <c r="D93" s="18">
        <v>42644</v>
      </c>
      <c r="E93" s="5"/>
      <c r="F93" s="21">
        <v>209</v>
      </c>
      <c r="G93" s="41"/>
      <c r="H93" s="96" t="s">
        <v>1327</v>
      </c>
      <c r="I93" s="14" t="s">
        <v>611</v>
      </c>
      <c r="J93" s="135" t="s">
        <v>490</v>
      </c>
      <c r="K93" s="151">
        <v>43009</v>
      </c>
      <c r="L93" s="135"/>
      <c r="M93" s="135">
        <v>72</v>
      </c>
      <c r="N93" s="135"/>
    </row>
    <row r="94" spans="1:14" ht="81" customHeight="1" x14ac:dyDescent="0.25">
      <c r="A94" s="135" t="s">
        <v>404</v>
      </c>
      <c r="B94" s="15" t="s">
        <v>244</v>
      </c>
      <c r="C94" s="5"/>
      <c r="D94" s="5"/>
      <c r="E94" s="5"/>
      <c r="F94" s="22"/>
      <c r="G94" s="23"/>
      <c r="H94" s="96" t="s">
        <v>1328</v>
      </c>
      <c r="I94" s="14" t="s">
        <v>612</v>
      </c>
      <c r="J94" s="135" t="s">
        <v>490</v>
      </c>
      <c r="K94" s="151">
        <v>43009</v>
      </c>
      <c r="L94" s="135"/>
      <c r="M94" s="135">
        <v>389</v>
      </c>
      <c r="N94" s="135"/>
    </row>
    <row r="95" spans="1:14" ht="83.25" customHeight="1" x14ac:dyDescent="0.25">
      <c r="A95" s="135" t="s">
        <v>405</v>
      </c>
      <c r="B95" s="15" t="s">
        <v>245</v>
      </c>
      <c r="C95" s="5"/>
      <c r="D95" s="5"/>
      <c r="E95" s="5"/>
      <c r="F95" s="27">
        <f>SUM(F96:F144)</f>
        <v>93</v>
      </c>
      <c r="G95" s="42">
        <f>SUM(G96:G144)</f>
        <v>89.68</v>
      </c>
      <c r="H95" s="96" t="s">
        <v>1329</v>
      </c>
      <c r="I95" s="14" t="s">
        <v>613</v>
      </c>
      <c r="J95" s="135" t="s">
        <v>490</v>
      </c>
      <c r="K95" s="151">
        <v>43009</v>
      </c>
      <c r="L95" s="135"/>
      <c r="M95" s="135">
        <v>79</v>
      </c>
      <c r="N95" s="135"/>
    </row>
    <row r="96" spans="1:14" ht="60" x14ac:dyDescent="0.25">
      <c r="A96" s="135" t="s">
        <v>406</v>
      </c>
      <c r="B96" s="14" t="s">
        <v>246</v>
      </c>
      <c r="C96" s="21" t="s">
        <v>42</v>
      </c>
      <c r="D96" s="18">
        <v>42644</v>
      </c>
      <c r="E96" s="5"/>
      <c r="F96" s="21">
        <v>6.6</v>
      </c>
      <c r="G96" s="41"/>
      <c r="H96" s="96" t="s">
        <v>1330</v>
      </c>
      <c r="I96" s="14" t="s">
        <v>614</v>
      </c>
      <c r="J96" s="135" t="s">
        <v>490</v>
      </c>
      <c r="K96" s="151">
        <v>43009</v>
      </c>
      <c r="L96" s="135"/>
      <c r="M96" s="135">
        <v>340</v>
      </c>
      <c r="N96" s="135"/>
    </row>
    <row r="97" spans="1:14" ht="60" x14ac:dyDescent="0.25">
      <c r="A97" s="135" t="s">
        <v>407</v>
      </c>
      <c r="B97" s="14" t="s">
        <v>247</v>
      </c>
      <c r="C97" s="21" t="s">
        <v>42</v>
      </c>
      <c r="D97" s="18">
        <v>42644</v>
      </c>
      <c r="E97" s="5"/>
      <c r="F97" s="21">
        <v>6.6</v>
      </c>
      <c r="G97" s="41"/>
      <c r="H97" s="96" t="s">
        <v>1331</v>
      </c>
      <c r="I97" s="201" t="s">
        <v>615</v>
      </c>
      <c r="J97" s="135" t="s">
        <v>490</v>
      </c>
      <c r="K97" s="5"/>
      <c r="L97" s="135"/>
      <c r="M97" s="135"/>
      <c r="N97" s="135"/>
    </row>
    <row r="98" spans="1:14" ht="75" x14ac:dyDescent="0.25">
      <c r="A98" s="135" t="s">
        <v>408</v>
      </c>
      <c r="B98" s="14" t="s">
        <v>248</v>
      </c>
      <c r="C98" s="21" t="s">
        <v>42</v>
      </c>
      <c r="D98" s="18">
        <v>42644</v>
      </c>
      <c r="E98" s="5"/>
      <c r="F98" s="21">
        <v>3.2</v>
      </c>
      <c r="G98" s="41"/>
      <c r="H98" s="96" t="s">
        <v>1332</v>
      </c>
      <c r="I98" s="201" t="s">
        <v>616</v>
      </c>
      <c r="J98" s="135" t="s">
        <v>490</v>
      </c>
      <c r="K98" s="5"/>
      <c r="L98" s="135"/>
      <c r="M98" s="135"/>
      <c r="N98" s="135"/>
    </row>
    <row r="99" spans="1:14" ht="36.75" customHeight="1" x14ac:dyDescent="0.25">
      <c r="A99" s="135" t="s">
        <v>409</v>
      </c>
      <c r="B99" s="14" t="s">
        <v>249</v>
      </c>
      <c r="C99" s="21" t="s">
        <v>42</v>
      </c>
      <c r="D99" s="18">
        <v>42644</v>
      </c>
      <c r="E99" s="5"/>
      <c r="F99" s="21">
        <v>0.7</v>
      </c>
      <c r="G99" s="41"/>
      <c r="H99" s="96" t="s">
        <v>1333</v>
      </c>
      <c r="I99" s="14" t="s">
        <v>617</v>
      </c>
      <c r="J99" s="21" t="s">
        <v>42</v>
      </c>
      <c r="K99" s="151">
        <v>43009</v>
      </c>
      <c r="L99" s="135"/>
      <c r="M99" s="135">
        <v>7</v>
      </c>
      <c r="N99" s="135"/>
    </row>
    <row r="100" spans="1:14" ht="36.75" customHeight="1" x14ac:dyDescent="0.25">
      <c r="A100" s="135" t="s">
        <v>410</v>
      </c>
      <c r="B100" s="14" t="s">
        <v>250</v>
      </c>
      <c r="C100" s="21" t="s">
        <v>42</v>
      </c>
      <c r="D100" s="18">
        <v>42644</v>
      </c>
      <c r="E100" s="5"/>
      <c r="F100" s="21">
        <v>0.4</v>
      </c>
      <c r="G100" s="41"/>
      <c r="H100" s="96" t="s">
        <v>1334</v>
      </c>
      <c r="I100" s="14" t="s">
        <v>618</v>
      </c>
      <c r="J100" s="21" t="s">
        <v>42</v>
      </c>
      <c r="K100" s="151">
        <v>43009</v>
      </c>
      <c r="L100" s="135"/>
      <c r="M100" s="135">
        <v>3.2</v>
      </c>
      <c r="N100" s="135"/>
    </row>
    <row r="101" spans="1:14" ht="38.25" customHeight="1" x14ac:dyDescent="0.25">
      <c r="A101" s="135" t="s">
        <v>411</v>
      </c>
      <c r="B101" s="14" t="s">
        <v>251</v>
      </c>
      <c r="C101" s="21" t="s">
        <v>42</v>
      </c>
      <c r="D101" s="18">
        <v>42644</v>
      </c>
      <c r="E101" s="5"/>
      <c r="F101" s="21">
        <v>2.1</v>
      </c>
      <c r="G101" s="41"/>
      <c r="H101" s="96" t="s">
        <v>1335</v>
      </c>
      <c r="I101" s="14" t="s">
        <v>619</v>
      </c>
      <c r="J101" s="21" t="s">
        <v>42</v>
      </c>
      <c r="K101" s="151">
        <v>43009</v>
      </c>
      <c r="L101" s="135"/>
      <c r="M101" s="135">
        <v>2.1</v>
      </c>
      <c r="N101" s="135"/>
    </row>
    <row r="102" spans="1:14" ht="45" x14ac:dyDescent="0.25">
      <c r="A102" s="135" t="s">
        <v>412</v>
      </c>
      <c r="B102" s="14" t="s">
        <v>252</v>
      </c>
      <c r="C102" s="21" t="s">
        <v>42</v>
      </c>
      <c r="D102" s="18">
        <v>42644</v>
      </c>
      <c r="E102" s="5"/>
      <c r="F102" s="21">
        <v>0.5</v>
      </c>
      <c r="G102" s="41"/>
      <c r="H102" s="96" t="s">
        <v>1336</v>
      </c>
      <c r="I102" s="34" t="s">
        <v>620</v>
      </c>
      <c r="J102" s="21" t="s">
        <v>42</v>
      </c>
      <c r="K102" s="151">
        <v>43009</v>
      </c>
      <c r="L102" s="135"/>
      <c r="M102" s="135">
        <v>2.7</v>
      </c>
      <c r="N102" s="135"/>
    </row>
    <row r="103" spans="1:14" ht="45" x14ac:dyDescent="0.25">
      <c r="A103" s="135" t="s">
        <v>413</v>
      </c>
      <c r="B103" s="14" t="s">
        <v>253</v>
      </c>
      <c r="C103" s="21" t="s">
        <v>42</v>
      </c>
      <c r="D103" s="18">
        <v>42644</v>
      </c>
      <c r="E103" s="5"/>
      <c r="F103" s="21">
        <v>0.6</v>
      </c>
      <c r="G103" s="41"/>
      <c r="H103" s="96" t="s">
        <v>1337</v>
      </c>
      <c r="I103" s="34" t="s">
        <v>621</v>
      </c>
      <c r="J103" s="21" t="s">
        <v>42</v>
      </c>
      <c r="K103" s="151">
        <v>43009</v>
      </c>
      <c r="L103" s="135"/>
      <c r="M103" s="135">
        <v>5.4</v>
      </c>
      <c r="N103" s="135"/>
    </row>
    <row r="104" spans="1:14" ht="45" x14ac:dyDescent="0.25">
      <c r="A104" s="135" t="s">
        <v>414</v>
      </c>
      <c r="B104" s="14" t="s">
        <v>254</v>
      </c>
      <c r="C104" s="21" t="s">
        <v>42</v>
      </c>
      <c r="D104" s="18">
        <v>42644</v>
      </c>
      <c r="E104" s="5"/>
      <c r="F104" s="21">
        <v>0.9</v>
      </c>
      <c r="G104" s="41"/>
      <c r="H104" s="96" t="s">
        <v>1338</v>
      </c>
      <c r="I104" s="34" t="s">
        <v>622</v>
      </c>
      <c r="J104" s="21" t="s">
        <v>42</v>
      </c>
      <c r="K104" s="151">
        <v>43009</v>
      </c>
      <c r="L104" s="135"/>
      <c r="M104" s="135">
        <v>12</v>
      </c>
      <c r="N104" s="135"/>
    </row>
    <row r="105" spans="1:14" ht="45" x14ac:dyDescent="0.25">
      <c r="A105" s="135" t="s">
        <v>415</v>
      </c>
      <c r="B105" s="14" t="s">
        <v>255</v>
      </c>
      <c r="C105" s="21" t="s">
        <v>42</v>
      </c>
      <c r="D105" s="18">
        <v>42644</v>
      </c>
      <c r="E105" s="5"/>
      <c r="F105" s="21">
        <v>0.3</v>
      </c>
      <c r="G105" s="41"/>
      <c r="H105" s="96" t="s">
        <v>1339</v>
      </c>
      <c r="I105" s="34" t="s">
        <v>623</v>
      </c>
      <c r="J105" s="21" t="s">
        <v>42</v>
      </c>
      <c r="K105" s="151">
        <v>43009</v>
      </c>
      <c r="L105" s="135"/>
      <c r="M105" s="135">
        <v>8</v>
      </c>
      <c r="N105" s="135"/>
    </row>
    <row r="106" spans="1:14" ht="34.5" customHeight="1" x14ac:dyDescent="0.25">
      <c r="A106" s="135" t="s">
        <v>416</v>
      </c>
      <c r="B106" s="14" t="s">
        <v>256</v>
      </c>
      <c r="C106" s="21" t="s">
        <v>42</v>
      </c>
      <c r="D106" s="18">
        <v>42644</v>
      </c>
      <c r="E106" s="5"/>
      <c r="F106" s="21">
        <v>0.6</v>
      </c>
      <c r="G106" s="41"/>
      <c r="H106" s="96" t="s">
        <v>1340</v>
      </c>
      <c r="I106" s="34" t="s">
        <v>624</v>
      </c>
      <c r="J106" s="21" t="s">
        <v>42</v>
      </c>
      <c r="K106" s="151">
        <v>43009</v>
      </c>
      <c r="L106" s="135"/>
      <c r="M106" s="135">
        <v>3.6</v>
      </c>
      <c r="N106" s="135"/>
    </row>
    <row r="107" spans="1:14" ht="45" x14ac:dyDescent="0.25">
      <c r="A107" s="135" t="s">
        <v>417</v>
      </c>
      <c r="B107" s="14" t="s">
        <v>257</v>
      </c>
      <c r="C107" s="21" t="s">
        <v>42</v>
      </c>
      <c r="D107" s="18">
        <v>42644</v>
      </c>
      <c r="E107" s="5"/>
      <c r="F107" s="21">
        <v>1</v>
      </c>
      <c r="G107" s="41"/>
      <c r="H107" s="96" t="s">
        <v>1341</v>
      </c>
      <c r="I107" s="34" t="s">
        <v>625</v>
      </c>
      <c r="J107" s="21" t="s">
        <v>42</v>
      </c>
      <c r="K107" s="151">
        <v>43009</v>
      </c>
      <c r="L107" s="135"/>
      <c r="M107" s="135">
        <v>5.2</v>
      </c>
      <c r="N107" s="135"/>
    </row>
    <row r="108" spans="1:14" ht="33" customHeight="1" x14ac:dyDescent="0.25">
      <c r="A108" s="135" t="s">
        <v>418</v>
      </c>
      <c r="B108" s="14" t="s">
        <v>258</v>
      </c>
      <c r="C108" s="21" t="s">
        <v>42</v>
      </c>
      <c r="D108" s="18">
        <v>42644</v>
      </c>
      <c r="E108" s="5"/>
      <c r="F108" s="21">
        <v>2.2000000000000002</v>
      </c>
      <c r="G108" s="41"/>
      <c r="H108" s="96" t="s">
        <v>1342</v>
      </c>
      <c r="I108" s="34" t="s">
        <v>626</v>
      </c>
      <c r="J108" s="21" t="s">
        <v>42</v>
      </c>
      <c r="K108" s="151">
        <v>43009</v>
      </c>
      <c r="L108" s="135"/>
      <c r="M108" s="135">
        <v>1</v>
      </c>
      <c r="N108" s="135"/>
    </row>
    <row r="109" spans="1:14" ht="90" x14ac:dyDescent="0.25">
      <c r="A109" s="135" t="s">
        <v>419</v>
      </c>
      <c r="B109" s="14" t="s">
        <v>259</v>
      </c>
      <c r="C109" s="21" t="s">
        <v>42</v>
      </c>
      <c r="D109" s="18">
        <v>42644</v>
      </c>
      <c r="E109" s="5"/>
      <c r="F109" s="21">
        <v>2.7</v>
      </c>
      <c r="G109" s="41"/>
      <c r="H109" s="96" t="s">
        <v>1343</v>
      </c>
      <c r="I109" s="14" t="s">
        <v>628</v>
      </c>
      <c r="J109" s="21" t="s">
        <v>490</v>
      </c>
      <c r="K109" s="151">
        <v>43009</v>
      </c>
      <c r="L109" s="135"/>
      <c r="M109" s="135">
        <v>104</v>
      </c>
      <c r="N109" s="135"/>
    </row>
    <row r="110" spans="1:14" ht="90" x14ac:dyDescent="0.25">
      <c r="A110" s="135" t="s">
        <v>420</v>
      </c>
      <c r="B110" s="14" t="s">
        <v>260</v>
      </c>
      <c r="C110" s="21" t="s">
        <v>42</v>
      </c>
      <c r="D110" s="18">
        <v>42644</v>
      </c>
      <c r="E110" s="5"/>
      <c r="F110" s="21">
        <v>3.6</v>
      </c>
      <c r="G110" s="41"/>
      <c r="H110" s="96" t="s">
        <v>1344</v>
      </c>
      <c r="I110" s="14" t="s">
        <v>629</v>
      </c>
      <c r="J110" s="21" t="s">
        <v>490</v>
      </c>
      <c r="K110" s="151">
        <v>43009</v>
      </c>
      <c r="L110" s="135"/>
      <c r="M110" s="135">
        <v>101</v>
      </c>
      <c r="N110" s="135"/>
    </row>
    <row r="111" spans="1:14" ht="90" x14ac:dyDescent="0.25">
      <c r="A111" s="135" t="s">
        <v>421</v>
      </c>
      <c r="B111" s="14" t="s">
        <v>261</v>
      </c>
      <c r="C111" s="21" t="s">
        <v>42</v>
      </c>
      <c r="D111" s="18">
        <v>42644</v>
      </c>
      <c r="E111" s="5"/>
      <c r="F111" s="21">
        <v>6.6</v>
      </c>
      <c r="G111" s="41"/>
      <c r="H111" s="96" t="s">
        <v>1345</v>
      </c>
      <c r="I111" s="14" t="s">
        <v>630</v>
      </c>
      <c r="J111" s="21" t="s">
        <v>490</v>
      </c>
      <c r="K111" s="151">
        <v>43009</v>
      </c>
      <c r="L111" s="135"/>
      <c r="M111" s="135">
        <v>439</v>
      </c>
      <c r="N111" s="135"/>
    </row>
    <row r="112" spans="1:14" ht="90" x14ac:dyDescent="0.25">
      <c r="A112" s="135" t="s">
        <v>422</v>
      </c>
      <c r="B112" s="14" t="s">
        <v>262</v>
      </c>
      <c r="C112" s="21" t="s">
        <v>42</v>
      </c>
      <c r="D112" s="18">
        <v>42644</v>
      </c>
      <c r="E112" s="5"/>
      <c r="F112" s="21">
        <v>15</v>
      </c>
      <c r="G112" s="41"/>
      <c r="H112" s="96" t="s">
        <v>1346</v>
      </c>
      <c r="I112" s="14" t="s">
        <v>631</v>
      </c>
      <c r="J112" s="21" t="s">
        <v>490</v>
      </c>
      <c r="K112" s="151">
        <v>43009</v>
      </c>
      <c r="L112" s="135"/>
      <c r="M112" s="135">
        <v>29</v>
      </c>
      <c r="N112" s="135"/>
    </row>
    <row r="113" spans="1:14" ht="90" x14ac:dyDescent="0.25">
      <c r="A113" s="135" t="s">
        <v>423</v>
      </c>
      <c r="B113" s="14" t="s">
        <v>263</v>
      </c>
      <c r="C113" s="21" t="s">
        <v>42</v>
      </c>
      <c r="D113" s="18">
        <v>42644</v>
      </c>
      <c r="E113" s="5"/>
      <c r="F113" s="21">
        <v>1.5</v>
      </c>
      <c r="G113" s="41"/>
      <c r="H113" s="96" t="s">
        <v>1347</v>
      </c>
      <c r="I113" s="14" t="s">
        <v>632</v>
      </c>
      <c r="J113" s="21" t="s">
        <v>490</v>
      </c>
      <c r="K113" s="151">
        <v>43009</v>
      </c>
      <c r="L113" s="135"/>
      <c r="M113" s="135">
        <v>341</v>
      </c>
      <c r="N113" s="135"/>
    </row>
    <row r="114" spans="1:14" ht="90" x14ac:dyDescent="0.25">
      <c r="A114" s="135" t="s">
        <v>424</v>
      </c>
      <c r="B114" s="14" t="s">
        <v>264</v>
      </c>
      <c r="C114" s="21" t="s">
        <v>42</v>
      </c>
      <c r="D114" s="18">
        <v>42644</v>
      </c>
      <c r="E114" s="5"/>
      <c r="F114" s="21">
        <v>0.4</v>
      </c>
      <c r="G114" s="41"/>
      <c r="H114" s="96" t="s">
        <v>1348</v>
      </c>
      <c r="I114" s="14" t="s">
        <v>633</v>
      </c>
      <c r="J114" s="21" t="s">
        <v>490</v>
      </c>
      <c r="K114" s="151">
        <v>43009</v>
      </c>
      <c r="L114" s="135"/>
      <c r="M114" s="135">
        <v>183</v>
      </c>
      <c r="N114" s="135"/>
    </row>
    <row r="115" spans="1:14" ht="90" x14ac:dyDescent="0.25">
      <c r="A115" s="135" t="s">
        <v>425</v>
      </c>
      <c r="B115" s="14" t="s">
        <v>265</v>
      </c>
      <c r="C115" s="21" t="s">
        <v>42</v>
      </c>
      <c r="D115" s="18">
        <v>42644</v>
      </c>
      <c r="E115" s="5"/>
      <c r="F115" s="21">
        <v>0.1</v>
      </c>
      <c r="G115" s="41"/>
      <c r="H115" s="96" t="s">
        <v>1349</v>
      </c>
      <c r="I115" s="14" t="s">
        <v>634</v>
      </c>
      <c r="J115" s="21" t="s">
        <v>490</v>
      </c>
      <c r="K115" s="151">
        <v>43009</v>
      </c>
      <c r="L115" s="135"/>
      <c r="M115" s="135">
        <v>392</v>
      </c>
      <c r="N115" s="135"/>
    </row>
    <row r="116" spans="1:14" ht="90" x14ac:dyDescent="0.25">
      <c r="A116" s="135" t="s">
        <v>426</v>
      </c>
      <c r="B116" s="14" t="s">
        <v>266</v>
      </c>
      <c r="C116" s="21" t="s">
        <v>42</v>
      </c>
      <c r="D116" s="18">
        <v>42644</v>
      </c>
      <c r="E116" s="5"/>
      <c r="F116" s="21">
        <v>1.8</v>
      </c>
      <c r="G116" s="41"/>
      <c r="H116" s="96" t="s">
        <v>1350</v>
      </c>
      <c r="I116" s="14" t="s">
        <v>635</v>
      </c>
      <c r="J116" s="21" t="s">
        <v>490</v>
      </c>
      <c r="K116" s="151">
        <v>43009</v>
      </c>
      <c r="L116" s="135"/>
      <c r="M116" s="135">
        <v>148</v>
      </c>
      <c r="N116" s="135"/>
    </row>
    <row r="117" spans="1:14" ht="90" x14ac:dyDescent="0.25">
      <c r="A117" s="135" t="s">
        <v>427</v>
      </c>
      <c r="B117" s="14" t="s">
        <v>267</v>
      </c>
      <c r="C117" s="21" t="s">
        <v>42</v>
      </c>
      <c r="D117" s="18">
        <v>42644</v>
      </c>
      <c r="E117" s="5"/>
      <c r="F117" s="21">
        <v>1</v>
      </c>
      <c r="G117" s="41"/>
      <c r="H117" s="96" t="s">
        <v>1351</v>
      </c>
      <c r="I117" s="14" t="s">
        <v>636</v>
      </c>
      <c r="J117" s="21" t="s">
        <v>490</v>
      </c>
      <c r="K117" s="151">
        <v>43009</v>
      </c>
      <c r="L117" s="135"/>
      <c r="M117" s="135">
        <v>148</v>
      </c>
      <c r="N117" s="135"/>
    </row>
    <row r="118" spans="1:14" ht="90" x14ac:dyDescent="0.25">
      <c r="A118" s="135" t="s">
        <v>428</v>
      </c>
      <c r="B118" s="14" t="s">
        <v>268</v>
      </c>
      <c r="C118" s="21" t="s">
        <v>42</v>
      </c>
      <c r="D118" s="18">
        <v>42644</v>
      </c>
      <c r="E118" s="5"/>
      <c r="F118" s="21">
        <v>0.7</v>
      </c>
      <c r="G118" s="41"/>
      <c r="H118" s="96" t="s">
        <v>1352</v>
      </c>
      <c r="I118" s="14" t="s">
        <v>637</v>
      </c>
      <c r="J118" s="21" t="s">
        <v>490</v>
      </c>
      <c r="K118" s="151">
        <v>43009</v>
      </c>
      <c r="L118" s="135"/>
      <c r="M118" s="135">
        <v>55</v>
      </c>
      <c r="N118" s="135"/>
    </row>
    <row r="119" spans="1:14" ht="90" x14ac:dyDescent="0.25">
      <c r="A119" s="135" t="s">
        <v>429</v>
      </c>
      <c r="B119" s="14" t="s">
        <v>269</v>
      </c>
      <c r="C119" s="21" t="s">
        <v>42</v>
      </c>
      <c r="D119" s="18">
        <v>42644</v>
      </c>
      <c r="E119" s="5"/>
      <c r="F119" s="21">
        <v>0.3</v>
      </c>
      <c r="G119" s="41"/>
      <c r="H119" s="96" t="s">
        <v>1353</v>
      </c>
      <c r="I119" s="14" t="s">
        <v>638</v>
      </c>
      <c r="J119" s="21" t="s">
        <v>490</v>
      </c>
      <c r="K119" s="151">
        <v>43009</v>
      </c>
      <c r="L119" s="135"/>
      <c r="M119" s="135">
        <v>367</v>
      </c>
      <c r="N119" s="135"/>
    </row>
    <row r="120" spans="1:14" ht="90" x14ac:dyDescent="0.25">
      <c r="A120" s="135" t="s">
        <v>430</v>
      </c>
      <c r="B120" s="14" t="s">
        <v>270</v>
      </c>
      <c r="C120" s="21" t="s">
        <v>42</v>
      </c>
      <c r="D120" s="18">
        <v>42644</v>
      </c>
      <c r="E120" s="5"/>
      <c r="F120" s="21">
        <v>6.6</v>
      </c>
      <c r="G120" s="41"/>
      <c r="H120" s="96" t="s">
        <v>1354</v>
      </c>
      <c r="I120" s="14" t="s">
        <v>639</v>
      </c>
      <c r="J120" s="21" t="s">
        <v>490</v>
      </c>
      <c r="K120" s="151">
        <v>43009</v>
      </c>
      <c r="L120" s="135"/>
      <c r="M120" s="135">
        <v>377</v>
      </c>
      <c r="N120" s="135"/>
    </row>
    <row r="121" spans="1:14" ht="75" x14ac:dyDescent="0.25">
      <c r="A121" s="135" t="s">
        <v>431</v>
      </c>
      <c r="B121" s="14" t="s">
        <v>271</v>
      </c>
      <c r="C121" s="21" t="s">
        <v>42</v>
      </c>
      <c r="D121" s="18">
        <v>42644</v>
      </c>
      <c r="E121" s="5"/>
      <c r="F121" s="21">
        <v>6.6</v>
      </c>
      <c r="G121" s="41"/>
      <c r="H121" s="96" t="s">
        <v>1355</v>
      </c>
      <c r="I121" s="14" t="s">
        <v>640</v>
      </c>
      <c r="J121" s="21" t="s">
        <v>490</v>
      </c>
      <c r="K121" s="151">
        <v>43009</v>
      </c>
      <c r="L121" s="135"/>
      <c r="M121" s="135">
        <v>1025</v>
      </c>
      <c r="N121" s="135"/>
    </row>
    <row r="122" spans="1:14" ht="90" x14ac:dyDescent="0.25">
      <c r="A122" s="135" t="s">
        <v>432</v>
      </c>
      <c r="B122" s="14" t="s">
        <v>272</v>
      </c>
      <c r="C122" s="21" t="s">
        <v>42</v>
      </c>
      <c r="D122" s="18">
        <v>42644</v>
      </c>
      <c r="E122" s="5"/>
      <c r="F122" s="21">
        <v>15</v>
      </c>
      <c r="G122" s="41"/>
      <c r="H122" s="96" t="s">
        <v>1356</v>
      </c>
      <c r="I122" s="14" t="s">
        <v>641</v>
      </c>
      <c r="J122" s="21" t="s">
        <v>490</v>
      </c>
      <c r="K122" s="151">
        <v>43009</v>
      </c>
      <c r="L122" s="135"/>
      <c r="M122" s="135">
        <v>50</v>
      </c>
      <c r="N122" s="135"/>
    </row>
    <row r="123" spans="1:14" ht="90" x14ac:dyDescent="0.25">
      <c r="A123" s="135" t="s">
        <v>433</v>
      </c>
      <c r="B123" s="14" t="s">
        <v>273</v>
      </c>
      <c r="C123" s="21" t="s">
        <v>42</v>
      </c>
      <c r="D123" s="18">
        <v>42644</v>
      </c>
      <c r="E123" s="5"/>
      <c r="F123" s="21">
        <v>3.6</v>
      </c>
      <c r="G123" s="41"/>
      <c r="H123" s="96" t="s">
        <v>1357</v>
      </c>
      <c r="I123" s="14" t="s">
        <v>642</v>
      </c>
      <c r="J123" s="21" t="s">
        <v>490</v>
      </c>
      <c r="K123" s="151">
        <v>43009</v>
      </c>
      <c r="L123" s="135"/>
      <c r="M123" s="135">
        <v>960</v>
      </c>
      <c r="N123" s="135"/>
    </row>
    <row r="124" spans="1:14" ht="90" x14ac:dyDescent="0.25">
      <c r="A124" s="135" t="s">
        <v>434</v>
      </c>
      <c r="B124" s="14" t="s">
        <v>274</v>
      </c>
      <c r="C124" s="21" t="s">
        <v>42</v>
      </c>
      <c r="D124" s="18">
        <v>42644</v>
      </c>
      <c r="E124" s="5"/>
      <c r="F124" s="21">
        <v>0.9</v>
      </c>
      <c r="G124" s="41"/>
      <c r="H124" s="96" t="s">
        <v>1358</v>
      </c>
      <c r="I124" s="14" t="s">
        <v>643</v>
      </c>
      <c r="J124" s="21" t="s">
        <v>490</v>
      </c>
      <c r="K124" s="151">
        <v>43009</v>
      </c>
      <c r="L124" s="135"/>
      <c r="M124" s="135">
        <v>566</v>
      </c>
      <c r="N124" s="135"/>
    </row>
    <row r="125" spans="1:14" ht="90" x14ac:dyDescent="0.25">
      <c r="A125" s="135" t="s">
        <v>435</v>
      </c>
      <c r="B125" s="14" t="s">
        <v>275</v>
      </c>
      <c r="C125" s="21" t="s">
        <v>42</v>
      </c>
      <c r="D125" s="18">
        <v>42644</v>
      </c>
      <c r="E125" s="5"/>
      <c r="F125" s="21">
        <v>0.9</v>
      </c>
      <c r="G125" s="41"/>
      <c r="H125" s="96" t="s">
        <v>1359</v>
      </c>
      <c r="I125" s="14" t="s">
        <v>644</v>
      </c>
      <c r="J125" s="21" t="s">
        <v>490</v>
      </c>
      <c r="K125" s="151">
        <v>43009</v>
      </c>
      <c r="L125" s="135"/>
      <c r="M125" s="135">
        <v>21</v>
      </c>
      <c r="N125" s="135"/>
    </row>
    <row r="126" spans="1:14" ht="90" x14ac:dyDescent="0.25">
      <c r="A126" s="135" t="s">
        <v>436</v>
      </c>
      <c r="B126" s="14" t="s">
        <v>276</v>
      </c>
      <c r="C126" s="21" t="s">
        <v>42</v>
      </c>
      <c r="D126" s="5"/>
      <c r="E126" s="5"/>
      <c r="F126" s="20"/>
      <c r="G126" s="183">
        <v>1.9</v>
      </c>
      <c r="H126" s="96" t="s">
        <v>1360</v>
      </c>
      <c r="I126" s="14" t="s">
        <v>645</v>
      </c>
      <c r="J126" s="21" t="s">
        <v>490</v>
      </c>
      <c r="K126" s="151">
        <v>43009</v>
      </c>
      <c r="L126" s="135"/>
      <c r="M126" s="135">
        <v>9</v>
      </c>
      <c r="N126" s="135"/>
    </row>
    <row r="127" spans="1:14" ht="90" x14ac:dyDescent="0.25">
      <c r="A127" s="135" t="s">
        <v>437</v>
      </c>
      <c r="B127" s="14" t="s">
        <v>277</v>
      </c>
      <c r="C127" s="21" t="s">
        <v>42</v>
      </c>
      <c r="D127" s="5"/>
      <c r="E127" s="5"/>
      <c r="F127" s="5"/>
      <c r="G127" s="183" t="s">
        <v>496</v>
      </c>
      <c r="H127" s="96" t="s">
        <v>1361</v>
      </c>
      <c r="I127" s="14" t="s">
        <v>646</v>
      </c>
      <c r="J127" s="21" t="s">
        <v>490</v>
      </c>
      <c r="K127" s="151">
        <v>43009</v>
      </c>
      <c r="L127" s="135"/>
      <c r="M127" s="135">
        <v>92</v>
      </c>
      <c r="N127" s="135"/>
    </row>
    <row r="128" spans="1:14" ht="90" x14ac:dyDescent="0.25">
      <c r="A128" s="135" t="s">
        <v>438</v>
      </c>
      <c r="B128" s="14" t="s">
        <v>278</v>
      </c>
      <c r="C128" s="21" t="s">
        <v>42</v>
      </c>
      <c r="D128" s="5"/>
      <c r="E128" s="5"/>
      <c r="F128" s="5"/>
      <c r="G128" s="183" t="s">
        <v>496</v>
      </c>
      <c r="H128" s="96" t="s">
        <v>1362</v>
      </c>
      <c r="I128" s="14" t="s">
        <v>647</v>
      </c>
      <c r="J128" s="21" t="s">
        <v>490</v>
      </c>
      <c r="K128" s="151">
        <v>43009</v>
      </c>
      <c r="L128" s="135"/>
      <c r="M128" s="135">
        <v>146</v>
      </c>
      <c r="N128" s="135"/>
    </row>
    <row r="129" spans="1:14" ht="90" x14ac:dyDescent="0.25">
      <c r="A129" s="135" t="s">
        <v>439</v>
      </c>
      <c r="B129" s="14" t="s">
        <v>279</v>
      </c>
      <c r="C129" s="21" t="s">
        <v>42</v>
      </c>
      <c r="D129" s="5"/>
      <c r="E129" s="5"/>
      <c r="F129" s="5"/>
      <c r="G129" s="183" t="s">
        <v>496</v>
      </c>
      <c r="H129" s="96" t="s">
        <v>1363</v>
      </c>
      <c r="I129" s="14" t="s">
        <v>648</v>
      </c>
      <c r="J129" s="21" t="s">
        <v>490</v>
      </c>
      <c r="K129" s="151">
        <v>43009</v>
      </c>
      <c r="L129" s="135"/>
      <c r="M129" s="135">
        <v>76</v>
      </c>
      <c r="N129" s="135"/>
    </row>
    <row r="130" spans="1:14" ht="90" x14ac:dyDescent="0.25">
      <c r="A130" s="135" t="s">
        <v>440</v>
      </c>
      <c r="B130" s="14" t="s">
        <v>489</v>
      </c>
      <c r="C130" s="21" t="s">
        <v>42</v>
      </c>
      <c r="D130" s="5"/>
      <c r="E130" s="5"/>
      <c r="F130" s="5"/>
      <c r="G130" s="183" t="s">
        <v>496</v>
      </c>
      <c r="H130" s="96" t="s">
        <v>1364</v>
      </c>
      <c r="I130" s="14" t="s">
        <v>649</v>
      </c>
      <c r="J130" s="21" t="s">
        <v>490</v>
      </c>
      <c r="K130" s="151">
        <v>43009</v>
      </c>
      <c r="L130" s="135"/>
      <c r="M130" s="135">
        <v>4</v>
      </c>
      <c r="N130" s="135"/>
    </row>
    <row r="131" spans="1:14" ht="90" x14ac:dyDescent="0.25">
      <c r="A131" s="135" t="s">
        <v>441</v>
      </c>
      <c r="B131" s="14" t="s">
        <v>280</v>
      </c>
      <c r="C131" s="21" t="s">
        <v>42</v>
      </c>
      <c r="D131" s="5"/>
      <c r="E131" s="5"/>
      <c r="F131" s="5"/>
      <c r="G131" s="183">
        <v>3</v>
      </c>
      <c r="H131" s="96" t="s">
        <v>1365</v>
      </c>
      <c r="I131" s="14" t="s">
        <v>650</v>
      </c>
      <c r="J131" s="21" t="s">
        <v>490</v>
      </c>
      <c r="K131" s="151">
        <v>43009</v>
      </c>
      <c r="L131" s="135"/>
      <c r="M131" s="135">
        <v>118</v>
      </c>
      <c r="N131" s="135"/>
    </row>
    <row r="132" spans="1:14" ht="90" x14ac:dyDescent="0.25">
      <c r="A132" s="135" t="s">
        <v>442</v>
      </c>
      <c r="B132" s="14" t="s">
        <v>281</v>
      </c>
      <c r="C132" s="21" t="s">
        <v>42</v>
      </c>
      <c r="D132" s="5"/>
      <c r="E132" s="5"/>
      <c r="F132" s="5"/>
      <c r="G132" s="183"/>
      <c r="H132" s="96" t="s">
        <v>1366</v>
      </c>
      <c r="I132" s="14" t="s">
        <v>651</v>
      </c>
      <c r="J132" s="21" t="s">
        <v>490</v>
      </c>
      <c r="K132" s="151">
        <v>43009</v>
      </c>
      <c r="L132" s="135"/>
      <c r="M132" s="135">
        <v>36</v>
      </c>
      <c r="N132" s="135"/>
    </row>
    <row r="133" spans="1:14" ht="90" x14ac:dyDescent="0.25">
      <c r="A133" s="135" t="s">
        <v>443</v>
      </c>
      <c r="B133" s="14" t="s">
        <v>282</v>
      </c>
      <c r="C133" s="21" t="s">
        <v>42</v>
      </c>
      <c r="D133" s="5"/>
      <c r="E133" s="5"/>
      <c r="F133" s="5"/>
      <c r="G133" s="183">
        <v>20.9</v>
      </c>
      <c r="H133" s="96" t="s">
        <v>1367</v>
      </c>
      <c r="I133" s="14" t="s">
        <v>652</v>
      </c>
      <c r="J133" s="21" t="s">
        <v>490</v>
      </c>
      <c r="K133" s="151">
        <v>43009</v>
      </c>
      <c r="L133" s="135"/>
      <c r="M133" s="135">
        <v>2</v>
      </c>
      <c r="N133" s="135"/>
    </row>
    <row r="134" spans="1:14" ht="90" x14ac:dyDescent="0.25">
      <c r="A134" s="135" t="s">
        <v>444</v>
      </c>
      <c r="B134" s="14" t="s">
        <v>283</v>
      </c>
      <c r="C134" s="21" t="s">
        <v>42</v>
      </c>
      <c r="D134" s="5"/>
      <c r="E134" s="5"/>
      <c r="F134" s="5"/>
      <c r="G134" s="183"/>
      <c r="H134" s="96" t="s">
        <v>1368</v>
      </c>
      <c r="I134" s="14" t="s">
        <v>653</v>
      </c>
      <c r="J134" s="21" t="s">
        <v>490</v>
      </c>
      <c r="K134" s="151">
        <v>43009</v>
      </c>
      <c r="L134" s="135"/>
      <c r="M134" s="135">
        <v>12</v>
      </c>
      <c r="N134" s="135"/>
    </row>
    <row r="135" spans="1:14" ht="90" x14ac:dyDescent="0.25">
      <c r="A135" s="135" t="s">
        <v>445</v>
      </c>
      <c r="B135" s="14" t="s">
        <v>284</v>
      </c>
      <c r="C135" s="21" t="s">
        <v>42</v>
      </c>
      <c r="D135" s="5"/>
      <c r="E135" s="5"/>
      <c r="F135" s="5"/>
      <c r="G135" s="183"/>
      <c r="H135" s="96" t="s">
        <v>1369</v>
      </c>
      <c r="I135" s="14" t="s">
        <v>654</v>
      </c>
      <c r="J135" s="21" t="s">
        <v>490</v>
      </c>
      <c r="K135" s="151">
        <v>43009</v>
      </c>
      <c r="L135" s="135"/>
      <c r="M135" s="135">
        <v>149</v>
      </c>
      <c r="N135" s="135"/>
    </row>
    <row r="136" spans="1:14" ht="90" x14ac:dyDescent="0.25">
      <c r="A136" s="135" t="s">
        <v>446</v>
      </c>
      <c r="B136" s="14" t="s">
        <v>285</v>
      </c>
      <c r="C136" s="21" t="s">
        <v>42</v>
      </c>
      <c r="D136" s="5"/>
      <c r="E136" s="5"/>
      <c r="F136" s="5"/>
      <c r="G136" s="183"/>
      <c r="H136" s="96" t="s">
        <v>1370</v>
      </c>
      <c r="I136" s="14" t="s">
        <v>655</v>
      </c>
      <c r="J136" s="21" t="s">
        <v>490</v>
      </c>
      <c r="K136" s="151">
        <v>43009</v>
      </c>
      <c r="L136" s="135"/>
      <c r="M136" s="135">
        <v>356</v>
      </c>
      <c r="N136" s="135"/>
    </row>
    <row r="137" spans="1:14" ht="90" x14ac:dyDescent="0.25">
      <c r="A137" s="135" t="s">
        <v>447</v>
      </c>
      <c r="B137" s="14" t="s">
        <v>286</v>
      </c>
      <c r="C137" s="21" t="s">
        <v>42</v>
      </c>
      <c r="D137" s="5"/>
      <c r="E137" s="5"/>
      <c r="F137" s="5"/>
      <c r="G137" s="183">
        <v>20</v>
      </c>
      <c r="H137" s="96" t="s">
        <v>1371</v>
      </c>
      <c r="I137" s="14" t="s">
        <v>656</v>
      </c>
      <c r="J137" s="21" t="s">
        <v>490</v>
      </c>
      <c r="K137" s="151">
        <v>43009</v>
      </c>
      <c r="L137" s="135"/>
      <c r="M137" s="135">
        <v>80</v>
      </c>
      <c r="N137" s="135"/>
    </row>
    <row r="138" spans="1:14" ht="90" x14ac:dyDescent="0.25">
      <c r="A138" s="135" t="s">
        <v>448</v>
      </c>
      <c r="B138" s="14" t="s">
        <v>287</v>
      </c>
      <c r="C138" s="21" t="s">
        <v>42</v>
      </c>
      <c r="D138" s="5"/>
      <c r="E138" s="5"/>
      <c r="F138" s="5"/>
      <c r="G138" s="183"/>
      <c r="H138" s="96" t="s">
        <v>1372</v>
      </c>
      <c r="I138" s="14" t="s">
        <v>657</v>
      </c>
      <c r="J138" s="21" t="s">
        <v>490</v>
      </c>
      <c r="K138" s="151">
        <v>43009</v>
      </c>
      <c r="L138" s="135"/>
      <c r="M138" s="135">
        <v>2936</v>
      </c>
      <c r="N138" s="135"/>
    </row>
    <row r="139" spans="1:14" ht="90" x14ac:dyDescent="0.25">
      <c r="A139" s="135" t="s">
        <v>449</v>
      </c>
      <c r="B139" s="14" t="s">
        <v>288</v>
      </c>
      <c r="C139" s="21" t="s">
        <v>42</v>
      </c>
      <c r="D139" s="5"/>
      <c r="E139" s="5"/>
      <c r="F139" s="5"/>
      <c r="G139" s="183">
        <v>33.200000000000003</v>
      </c>
      <c r="H139" s="96" t="s">
        <v>1373</v>
      </c>
      <c r="I139" s="14" t="s">
        <v>658</v>
      </c>
      <c r="J139" s="21" t="s">
        <v>490</v>
      </c>
      <c r="K139" s="151">
        <v>43009</v>
      </c>
      <c r="L139" s="135"/>
      <c r="M139" s="135">
        <v>265</v>
      </c>
      <c r="N139" s="135"/>
    </row>
    <row r="140" spans="1:14" ht="90" x14ac:dyDescent="0.25">
      <c r="A140" s="135" t="s">
        <v>450</v>
      </c>
      <c r="B140" s="14" t="s">
        <v>289</v>
      </c>
      <c r="C140" s="21" t="s">
        <v>42</v>
      </c>
      <c r="D140" s="5"/>
      <c r="E140" s="5"/>
      <c r="F140" s="5"/>
      <c r="G140" s="183"/>
      <c r="H140" s="96" t="s">
        <v>1374</v>
      </c>
      <c r="I140" s="14" t="s">
        <v>659</v>
      </c>
      <c r="J140" s="21" t="s">
        <v>490</v>
      </c>
      <c r="K140" s="151">
        <v>43009</v>
      </c>
      <c r="L140" s="135"/>
      <c r="M140" s="135">
        <v>68</v>
      </c>
      <c r="N140" s="135"/>
    </row>
    <row r="141" spans="1:14" ht="90" x14ac:dyDescent="0.25">
      <c r="A141" s="135" t="s">
        <v>451</v>
      </c>
      <c r="B141" s="14" t="s">
        <v>290</v>
      </c>
      <c r="C141" s="21" t="s">
        <v>42</v>
      </c>
      <c r="D141" s="5"/>
      <c r="E141" s="5"/>
      <c r="F141" s="5"/>
      <c r="G141" s="183">
        <v>6.68</v>
      </c>
      <c r="H141" s="96" t="s">
        <v>1375</v>
      </c>
      <c r="I141" s="14" t="s">
        <v>660</v>
      </c>
      <c r="J141" s="21" t="s">
        <v>490</v>
      </c>
      <c r="K141" s="151">
        <v>43009</v>
      </c>
      <c r="L141" s="135"/>
      <c r="M141" s="135">
        <v>219</v>
      </c>
      <c r="N141" s="135"/>
    </row>
    <row r="142" spans="1:14" ht="90" x14ac:dyDescent="0.25">
      <c r="A142" s="135" t="s">
        <v>452</v>
      </c>
      <c r="B142" s="14" t="s">
        <v>291</v>
      </c>
      <c r="C142" s="21" t="s">
        <v>42</v>
      </c>
      <c r="D142" s="5"/>
      <c r="E142" s="5"/>
      <c r="F142" s="5"/>
      <c r="G142" s="183">
        <v>4</v>
      </c>
      <c r="H142" s="96" t="s">
        <v>1376</v>
      </c>
      <c r="I142" s="14" t="s">
        <v>661</v>
      </c>
      <c r="J142" s="21" t="s">
        <v>490</v>
      </c>
      <c r="K142" s="151">
        <v>43009</v>
      </c>
      <c r="L142" s="135"/>
      <c r="M142" s="135">
        <v>30</v>
      </c>
      <c r="N142" s="135"/>
    </row>
    <row r="143" spans="1:14" ht="90" x14ac:dyDescent="0.25">
      <c r="A143" s="135" t="s">
        <v>453</v>
      </c>
      <c r="B143" s="14" t="s">
        <v>292</v>
      </c>
      <c r="C143" s="21" t="s">
        <v>42</v>
      </c>
      <c r="D143" s="5"/>
      <c r="E143" s="5"/>
      <c r="F143" s="5"/>
      <c r="G143" s="183"/>
      <c r="H143" s="96" t="s">
        <v>1377</v>
      </c>
      <c r="I143" s="14" t="s">
        <v>662</v>
      </c>
      <c r="J143" s="21" t="s">
        <v>490</v>
      </c>
      <c r="K143" s="151">
        <v>43009</v>
      </c>
      <c r="L143" s="135"/>
      <c r="M143" s="135">
        <v>298</v>
      </c>
      <c r="N143" s="135"/>
    </row>
    <row r="144" spans="1:14" ht="90" x14ac:dyDescent="0.25">
      <c r="A144" s="135" t="s">
        <v>454</v>
      </c>
      <c r="B144" s="14" t="s">
        <v>293</v>
      </c>
      <c r="C144" s="21" t="s">
        <v>42</v>
      </c>
      <c r="D144" s="5"/>
      <c r="E144" s="5"/>
      <c r="F144" s="5"/>
      <c r="G144" s="183"/>
      <c r="H144" s="96" t="s">
        <v>1378</v>
      </c>
      <c r="I144" s="14" t="s">
        <v>663</v>
      </c>
      <c r="J144" s="21" t="s">
        <v>490</v>
      </c>
      <c r="K144" s="151">
        <v>43009</v>
      </c>
      <c r="L144" s="135"/>
      <c r="M144" s="135">
        <v>50</v>
      </c>
      <c r="N144" s="135"/>
    </row>
    <row r="145" spans="1:14" ht="105" x14ac:dyDescent="0.25">
      <c r="A145" s="135" t="s">
        <v>455</v>
      </c>
      <c r="B145" s="15" t="s">
        <v>294</v>
      </c>
      <c r="C145" s="5"/>
      <c r="D145" s="5"/>
      <c r="E145" s="5"/>
      <c r="F145" s="27">
        <f>SUM(F146:F148)</f>
        <v>25</v>
      </c>
      <c r="G145" s="42">
        <f>SUM(G146:G148)</f>
        <v>0</v>
      </c>
      <c r="H145" s="96" t="s">
        <v>1379</v>
      </c>
      <c r="I145" s="14" t="s">
        <v>664</v>
      </c>
      <c r="J145" s="21" t="s">
        <v>490</v>
      </c>
      <c r="K145" s="151">
        <v>43009</v>
      </c>
      <c r="L145" s="135"/>
      <c r="M145" s="135">
        <v>527</v>
      </c>
      <c r="N145" s="135"/>
    </row>
    <row r="146" spans="1:14" ht="90" x14ac:dyDescent="0.25">
      <c r="A146" s="135" t="s">
        <v>456</v>
      </c>
      <c r="B146" s="14" t="s">
        <v>295</v>
      </c>
      <c r="C146" s="21" t="s">
        <v>491</v>
      </c>
      <c r="D146" s="18">
        <v>42644</v>
      </c>
      <c r="E146" s="5"/>
      <c r="F146" s="21">
        <v>5</v>
      </c>
      <c r="G146" s="41"/>
      <c r="H146" s="96" t="s">
        <v>1380</v>
      </c>
      <c r="I146" s="14" t="s">
        <v>665</v>
      </c>
      <c r="J146" s="21" t="s">
        <v>490</v>
      </c>
      <c r="K146" s="151">
        <v>43009</v>
      </c>
      <c r="L146" s="135"/>
      <c r="M146" s="135">
        <v>393</v>
      </c>
      <c r="N146" s="135"/>
    </row>
    <row r="147" spans="1:14" ht="90" x14ac:dyDescent="0.25">
      <c r="A147" s="135" t="s">
        <v>457</v>
      </c>
      <c r="B147" s="14" t="s">
        <v>296</v>
      </c>
      <c r="C147" s="21" t="s">
        <v>491</v>
      </c>
      <c r="D147" s="18">
        <v>42644</v>
      </c>
      <c r="E147" s="5"/>
      <c r="F147" s="21">
        <v>15</v>
      </c>
      <c r="G147" s="41"/>
      <c r="H147" s="96" t="s">
        <v>1381</v>
      </c>
      <c r="I147" s="14" t="s">
        <v>666</v>
      </c>
      <c r="J147" s="21" t="s">
        <v>490</v>
      </c>
      <c r="K147" s="151">
        <v>43009</v>
      </c>
      <c r="L147" s="135"/>
      <c r="M147" s="135">
        <v>311</v>
      </c>
      <c r="N147" s="135"/>
    </row>
    <row r="148" spans="1:14" ht="90" x14ac:dyDescent="0.25">
      <c r="A148" s="135" t="s">
        <v>458</v>
      </c>
      <c r="B148" s="14" t="s">
        <v>297</v>
      </c>
      <c r="C148" s="21" t="s">
        <v>491</v>
      </c>
      <c r="D148" s="18">
        <v>42644</v>
      </c>
      <c r="E148" s="5"/>
      <c r="F148" s="21">
        <v>5</v>
      </c>
      <c r="G148" s="41"/>
      <c r="H148" s="96" t="s">
        <v>1382</v>
      </c>
      <c r="I148" s="14" t="s">
        <v>667</v>
      </c>
      <c r="J148" s="21" t="s">
        <v>490</v>
      </c>
      <c r="K148" s="151">
        <v>43009</v>
      </c>
      <c r="L148" s="135"/>
      <c r="M148" s="135">
        <v>803</v>
      </c>
      <c r="N148" s="135"/>
    </row>
    <row r="149" spans="1:14" ht="90" customHeight="1" x14ac:dyDescent="0.25">
      <c r="A149" s="135" t="s">
        <v>459</v>
      </c>
      <c r="B149" s="15" t="s">
        <v>298</v>
      </c>
      <c r="C149" s="20"/>
      <c r="D149" s="5"/>
      <c r="E149" s="5"/>
      <c r="F149" s="199">
        <f>SUM(F150:F165)</f>
        <v>10982</v>
      </c>
      <c r="G149" s="200">
        <f>SUM(G150:G165)</f>
        <v>0</v>
      </c>
      <c r="H149" s="96" t="s">
        <v>1383</v>
      </c>
      <c r="I149" s="14" t="s">
        <v>668</v>
      </c>
      <c r="J149" s="21" t="s">
        <v>490</v>
      </c>
      <c r="K149" s="151">
        <v>43009</v>
      </c>
      <c r="L149" s="135"/>
      <c r="M149" s="135">
        <v>34</v>
      </c>
      <c r="N149" s="135"/>
    </row>
    <row r="150" spans="1:14" ht="90" x14ac:dyDescent="0.25">
      <c r="A150" s="135" t="s">
        <v>460</v>
      </c>
      <c r="B150" s="14" t="s">
        <v>299</v>
      </c>
      <c r="C150" s="135" t="s">
        <v>490</v>
      </c>
      <c r="D150" s="18">
        <v>42644</v>
      </c>
      <c r="E150" s="5"/>
      <c r="F150" s="21">
        <v>514</v>
      </c>
      <c r="G150" s="41"/>
      <c r="H150" s="96" t="s">
        <v>1384</v>
      </c>
      <c r="I150" s="14" t="s">
        <v>669</v>
      </c>
      <c r="J150" s="21" t="s">
        <v>490</v>
      </c>
      <c r="K150" s="151">
        <v>43009</v>
      </c>
      <c r="L150" s="135"/>
      <c r="M150" s="135">
        <v>81</v>
      </c>
      <c r="N150" s="135"/>
    </row>
    <row r="151" spans="1:14" ht="90" x14ac:dyDescent="0.25">
      <c r="A151" s="135" t="s">
        <v>461</v>
      </c>
      <c r="B151" s="14" t="s">
        <v>300</v>
      </c>
      <c r="C151" s="135" t="s">
        <v>490</v>
      </c>
      <c r="D151" s="18">
        <v>42644</v>
      </c>
      <c r="E151" s="5"/>
      <c r="F151" s="21">
        <v>675</v>
      </c>
      <c r="G151" s="41"/>
      <c r="H151" s="96" t="s">
        <v>1385</v>
      </c>
      <c r="I151" s="14" t="s">
        <v>670</v>
      </c>
      <c r="J151" s="21" t="s">
        <v>490</v>
      </c>
      <c r="K151" s="151">
        <v>43009</v>
      </c>
      <c r="L151" s="135"/>
      <c r="M151" s="135">
        <v>48</v>
      </c>
      <c r="N151" s="135"/>
    </row>
    <row r="152" spans="1:14" ht="90" x14ac:dyDescent="0.25">
      <c r="A152" s="135" t="s">
        <v>462</v>
      </c>
      <c r="B152" s="14" t="s">
        <v>301</v>
      </c>
      <c r="C152" s="135" t="s">
        <v>490</v>
      </c>
      <c r="D152" s="18">
        <v>42644</v>
      </c>
      <c r="E152" s="5"/>
      <c r="F152" s="21">
        <v>15</v>
      </c>
      <c r="G152" s="41"/>
      <c r="H152" s="96" t="s">
        <v>1386</v>
      </c>
      <c r="I152" s="14" t="s">
        <v>671</v>
      </c>
      <c r="J152" s="21" t="s">
        <v>490</v>
      </c>
      <c r="K152" s="151">
        <v>43009</v>
      </c>
      <c r="L152" s="135"/>
      <c r="M152" s="135">
        <v>36</v>
      </c>
      <c r="N152" s="135"/>
    </row>
    <row r="153" spans="1:14" ht="90" x14ac:dyDescent="0.25">
      <c r="A153" s="135" t="s">
        <v>463</v>
      </c>
      <c r="B153" s="14" t="s">
        <v>302</v>
      </c>
      <c r="C153" s="135" t="s">
        <v>490</v>
      </c>
      <c r="D153" s="18">
        <v>42644</v>
      </c>
      <c r="E153" s="5"/>
      <c r="F153" s="21">
        <v>17</v>
      </c>
      <c r="G153" s="41"/>
      <c r="H153" s="96" t="s">
        <v>1387</v>
      </c>
      <c r="I153" s="14" t="s">
        <v>672</v>
      </c>
      <c r="J153" s="21" t="s">
        <v>490</v>
      </c>
      <c r="K153" s="151">
        <v>43009</v>
      </c>
      <c r="L153" s="135"/>
      <c r="M153" s="135">
        <v>63</v>
      </c>
      <c r="N153" s="135"/>
    </row>
    <row r="154" spans="1:14" ht="90" x14ac:dyDescent="0.25">
      <c r="A154" s="135" t="s">
        <v>464</v>
      </c>
      <c r="B154" s="14" t="s">
        <v>303</v>
      </c>
      <c r="C154" s="135" t="s">
        <v>490</v>
      </c>
      <c r="D154" s="18">
        <v>42644</v>
      </c>
      <c r="E154" s="5"/>
      <c r="F154" s="21">
        <v>888</v>
      </c>
      <c r="G154" s="41"/>
      <c r="H154" s="96" t="s">
        <v>1388</v>
      </c>
      <c r="I154" s="14" t="s">
        <v>673</v>
      </c>
      <c r="J154" s="21" t="s">
        <v>490</v>
      </c>
      <c r="K154" s="151">
        <v>43009</v>
      </c>
      <c r="L154" s="135"/>
      <c r="M154" s="135">
        <v>53</v>
      </c>
      <c r="N154" s="135"/>
    </row>
    <row r="155" spans="1:14" ht="90" x14ac:dyDescent="0.25">
      <c r="A155" s="135" t="s">
        <v>465</v>
      </c>
      <c r="B155" s="14" t="s">
        <v>304</v>
      </c>
      <c r="C155" s="135" t="s">
        <v>490</v>
      </c>
      <c r="D155" s="18">
        <v>42644</v>
      </c>
      <c r="E155" s="5"/>
      <c r="F155" s="21">
        <v>1693</v>
      </c>
      <c r="G155" s="41"/>
      <c r="H155" s="96" t="s">
        <v>1389</v>
      </c>
      <c r="I155" s="14" t="s">
        <v>674</v>
      </c>
      <c r="J155" s="21" t="s">
        <v>490</v>
      </c>
      <c r="K155" s="151">
        <v>43009</v>
      </c>
      <c r="L155" s="135"/>
      <c r="M155" s="135">
        <v>440</v>
      </c>
      <c r="N155" s="135"/>
    </row>
    <row r="156" spans="1:14" ht="90" x14ac:dyDescent="0.25">
      <c r="A156" s="135" t="s">
        <v>466</v>
      </c>
      <c r="B156" s="14" t="s">
        <v>305</v>
      </c>
      <c r="C156" s="135" t="s">
        <v>490</v>
      </c>
      <c r="D156" s="18">
        <v>42644</v>
      </c>
      <c r="E156" s="5"/>
      <c r="F156" s="21">
        <v>4183</v>
      </c>
      <c r="G156" s="41"/>
      <c r="H156" s="96" t="s">
        <v>1390</v>
      </c>
      <c r="I156" s="14" t="s">
        <v>675</v>
      </c>
      <c r="J156" s="21" t="s">
        <v>490</v>
      </c>
      <c r="K156" s="151">
        <v>43009</v>
      </c>
      <c r="L156" s="135"/>
      <c r="M156" s="135">
        <v>37</v>
      </c>
      <c r="N156" s="135"/>
    </row>
    <row r="157" spans="1:14" ht="90" x14ac:dyDescent="0.25">
      <c r="A157" s="135" t="s">
        <v>467</v>
      </c>
      <c r="B157" s="14" t="s">
        <v>306</v>
      </c>
      <c r="C157" s="135" t="s">
        <v>490</v>
      </c>
      <c r="D157" s="18">
        <v>42644</v>
      </c>
      <c r="E157" s="5"/>
      <c r="F157" s="21">
        <v>190</v>
      </c>
      <c r="G157" s="41"/>
      <c r="H157" s="96" t="s">
        <v>1391</v>
      </c>
      <c r="I157" s="14" t="s">
        <v>676</v>
      </c>
      <c r="J157" s="21" t="s">
        <v>490</v>
      </c>
      <c r="K157" s="151">
        <v>43009</v>
      </c>
      <c r="L157" s="135"/>
      <c r="M157" s="135">
        <v>1069</v>
      </c>
      <c r="N157" s="135"/>
    </row>
    <row r="158" spans="1:14" ht="90" x14ac:dyDescent="0.25">
      <c r="A158" s="135" t="s">
        <v>468</v>
      </c>
      <c r="B158" s="14" t="s">
        <v>307</v>
      </c>
      <c r="C158" s="135" t="s">
        <v>490</v>
      </c>
      <c r="D158" s="18">
        <v>42644</v>
      </c>
      <c r="E158" s="5"/>
      <c r="F158" s="21">
        <v>239</v>
      </c>
      <c r="G158" s="41"/>
      <c r="H158" s="96" t="s">
        <v>1392</v>
      </c>
      <c r="I158" s="14" t="s">
        <v>677</v>
      </c>
      <c r="J158" s="21" t="s">
        <v>490</v>
      </c>
      <c r="K158" s="151">
        <v>43009</v>
      </c>
      <c r="L158" s="135"/>
      <c r="M158" s="135">
        <v>158</v>
      </c>
      <c r="N158" s="135"/>
    </row>
    <row r="159" spans="1:14" ht="90" x14ac:dyDescent="0.25">
      <c r="A159" s="135" t="s">
        <v>469</v>
      </c>
      <c r="B159" s="14" t="s">
        <v>308</v>
      </c>
      <c r="C159" s="135" t="s">
        <v>490</v>
      </c>
      <c r="D159" s="18">
        <v>42644</v>
      </c>
      <c r="E159" s="5"/>
      <c r="F159" s="21">
        <v>22</v>
      </c>
      <c r="G159" s="41"/>
      <c r="H159" s="96" t="s">
        <v>1393</v>
      </c>
      <c r="I159" s="14" t="s">
        <v>678</v>
      </c>
      <c r="J159" s="21" t="s">
        <v>490</v>
      </c>
      <c r="K159" s="151">
        <v>43009</v>
      </c>
      <c r="L159" s="135"/>
      <c r="M159" s="135">
        <v>119</v>
      </c>
      <c r="N159" s="135"/>
    </row>
    <row r="160" spans="1:14" ht="90" x14ac:dyDescent="0.25">
      <c r="A160" s="135" t="s">
        <v>470</v>
      </c>
      <c r="B160" s="14" t="s">
        <v>309</v>
      </c>
      <c r="C160" s="135" t="s">
        <v>490</v>
      </c>
      <c r="D160" s="18">
        <v>42644</v>
      </c>
      <c r="E160" s="5"/>
      <c r="F160" s="21">
        <v>690</v>
      </c>
      <c r="G160" s="41"/>
      <c r="H160" s="96" t="s">
        <v>1394</v>
      </c>
      <c r="I160" s="14" t="s">
        <v>679</v>
      </c>
      <c r="J160" s="21" t="s">
        <v>490</v>
      </c>
      <c r="K160" s="151">
        <v>43009</v>
      </c>
      <c r="L160" s="135"/>
      <c r="M160" s="135">
        <v>137</v>
      </c>
      <c r="N160" s="135"/>
    </row>
    <row r="161" spans="1:14" ht="90" x14ac:dyDescent="0.25">
      <c r="A161" s="135" t="s">
        <v>471</v>
      </c>
      <c r="B161" s="14" t="s">
        <v>310</v>
      </c>
      <c r="C161" s="135" t="s">
        <v>490</v>
      </c>
      <c r="D161" s="18">
        <v>42644</v>
      </c>
      <c r="E161" s="5"/>
      <c r="F161" s="21">
        <v>217</v>
      </c>
      <c r="G161" s="41"/>
      <c r="H161" s="96" t="s">
        <v>1395</v>
      </c>
      <c r="I161" s="14" t="s">
        <v>680</v>
      </c>
      <c r="J161" s="21" t="s">
        <v>490</v>
      </c>
      <c r="K161" s="151">
        <v>43009</v>
      </c>
      <c r="L161" s="135"/>
      <c r="M161" s="135">
        <v>196</v>
      </c>
      <c r="N161" s="135"/>
    </row>
    <row r="162" spans="1:14" ht="75" x14ac:dyDescent="0.25">
      <c r="A162" s="135" t="s">
        <v>472</v>
      </c>
      <c r="B162" s="14" t="s">
        <v>311</v>
      </c>
      <c r="C162" s="135" t="s">
        <v>490</v>
      </c>
      <c r="D162" s="18">
        <v>42644</v>
      </c>
      <c r="E162" s="5"/>
      <c r="F162" s="21">
        <v>989</v>
      </c>
      <c r="G162" s="41"/>
      <c r="H162" s="96" t="s">
        <v>1396</v>
      </c>
      <c r="I162" s="14" t="s">
        <v>681</v>
      </c>
      <c r="J162" s="21" t="s">
        <v>490</v>
      </c>
      <c r="K162" s="151">
        <v>43009</v>
      </c>
      <c r="L162" s="135"/>
      <c r="M162" s="135">
        <v>56</v>
      </c>
      <c r="N162" s="135"/>
    </row>
    <row r="163" spans="1:14" ht="90" x14ac:dyDescent="0.25">
      <c r="A163" s="135" t="s">
        <v>473</v>
      </c>
      <c r="B163" s="14" t="s">
        <v>312</v>
      </c>
      <c r="C163" s="135" t="s">
        <v>490</v>
      </c>
      <c r="D163" s="18">
        <v>42644</v>
      </c>
      <c r="E163" s="5"/>
      <c r="F163" s="21">
        <v>250</v>
      </c>
      <c r="G163" s="41"/>
      <c r="H163" s="96" t="s">
        <v>1397</v>
      </c>
      <c r="I163" s="14" t="s">
        <v>682</v>
      </c>
      <c r="J163" s="21" t="s">
        <v>490</v>
      </c>
      <c r="K163" s="151">
        <v>43009</v>
      </c>
      <c r="L163" s="135"/>
      <c r="M163" s="135">
        <v>221</v>
      </c>
      <c r="N163" s="135"/>
    </row>
    <row r="164" spans="1:14" ht="90" x14ac:dyDescent="0.25">
      <c r="A164" s="135" t="s">
        <v>474</v>
      </c>
      <c r="B164" s="14" t="s">
        <v>313</v>
      </c>
      <c r="C164" s="135" t="s">
        <v>490</v>
      </c>
      <c r="D164" s="18">
        <v>42644</v>
      </c>
      <c r="E164" s="5"/>
      <c r="F164" s="21">
        <v>300</v>
      </c>
      <c r="G164" s="41"/>
      <c r="H164" s="96" t="s">
        <v>1398</v>
      </c>
      <c r="I164" s="14" t="s">
        <v>683</v>
      </c>
      <c r="J164" s="21" t="s">
        <v>490</v>
      </c>
      <c r="K164" s="151">
        <v>43009</v>
      </c>
      <c r="L164" s="135"/>
      <c r="M164" s="135">
        <v>195</v>
      </c>
      <c r="N164" s="135"/>
    </row>
    <row r="165" spans="1:14" ht="90" x14ac:dyDescent="0.25">
      <c r="A165" s="135" t="s">
        <v>475</v>
      </c>
      <c r="B165" s="14" t="s">
        <v>314</v>
      </c>
      <c r="C165" s="135" t="s">
        <v>490</v>
      </c>
      <c r="D165" s="18">
        <v>42644</v>
      </c>
      <c r="E165" s="5"/>
      <c r="F165" s="21">
        <v>100</v>
      </c>
      <c r="G165" s="41"/>
      <c r="H165" s="96" t="s">
        <v>1399</v>
      </c>
      <c r="I165" s="14" t="s">
        <v>684</v>
      </c>
      <c r="J165" s="21" t="s">
        <v>490</v>
      </c>
      <c r="K165" s="151">
        <v>43009</v>
      </c>
      <c r="L165" s="135"/>
      <c r="M165" s="135">
        <v>170</v>
      </c>
      <c r="N165" s="135"/>
    </row>
    <row r="166" spans="1:14" ht="36" customHeight="1" x14ac:dyDescent="0.25">
      <c r="A166" s="135" t="s">
        <v>477</v>
      </c>
      <c r="B166" s="14" t="s">
        <v>315</v>
      </c>
      <c r="C166" s="135" t="s">
        <v>490</v>
      </c>
      <c r="D166" s="18">
        <v>42644</v>
      </c>
      <c r="E166" s="5"/>
      <c r="F166" s="21">
        <v>73</v>
      </c>
      <c r="G166" s="41"/>
      <c r="H166" s="96" t="s">
        <v>1400</v>
      </c>
      <c r="I166" s="14" t="s">
        <v>686</v>
      </c>
      <c r="J166" s="135" t="s">
        <v>1230</v>
      </c>
      <c r="K166" s="151">
        <v>43009</v>
      </c>
      <c r="L166" s="135"/>
      <c r="M166" s="135">
        <v>3</v>
      </c>
      <c r="N166" s="135"/>
    </row>
    <row r="167" spans="1:14" ht="80.25" customHeight="1" x14ac:dyDescent="0.25">
      <c r="A167" s="135" t="s">
        <v>478</v>
      </c>
      <c r="B167" s="14" t="s">
        <v>316</v>
      </c>
      <c r="C167" s="135" t="s">
        <v>490</v>
      </c>
      <c r="D167" s="18">
        <v>42644</v>
      </c>
      <c r="E167" s="5"/>
      <c r="F167" s="21">
        <v>191</v>
      </c>
      <c r="G167" s="41"/>
      <c r="H167" s="96" t="s">
        <v>1401</v>
      </c>
      <c r="I167" s="14" t="s">
        <v>687</v>
      </c>
      <c r="J167" s="135" t="s">
        <v>490</v>
      </c>
      <c r="K167" s="151">
        <v>43009</v>
      </c>
      <c r="L167" s="135"/>
      <c r="M167" s="135">
        <v>321</v>
      </c>
      <c r="N167" s="135"/>
    </row>
    <row r="168" spans="1:14" ht="83.25" customHeight="1" x14ac:dyDescent="0.25">
      <c r="A168" s="135" t="s">
        <v>479</v>
      </c>
      <c r="B168" s="14" t="s">
        <v>317</v>
      </c>
      <c r="C168" s="135" t="s">
        <v>490</v>
      </c>
      <c r="D168" s="18">
        <v>42644</v>
      </c>
      <c r="E168" s="5"/>
      <c r="F168" s="21">
        <v>257</v>
      </c>
      <c r="G168" s="41"/>
      <c r="H168" s="96" t="s">
        <v>1402</v>
      </c>
      <c r="I168" s="14" t="s">
        <v>688</v>
      </c>
      <c r="J168" s="135" t="s">
        <v>490</v>
      </c>
      <c r="K168" s="151">
        <v>43009</v>
      </c>
      <c r="L168" s="135"/>
      <c r="M168" s="135">
        <v>452</v>
      </c>
      <c r="N168" s="135"/>
    </row>
    <row r="169" spans="1:14" ht="32.25" customHeight="1" x14ac:dyDescent="0.25">
      <c r="A169" s="135" t="s">
        <v>480</v>
      </c>
      <c r="B169" s="14" t="s">
        <v>318</v>
      </c>
      <c r="C169" s="135" t="s">
        <v>490</v>
      </c>
      <c r="D169" s="18">
        <v>42644</v>
      </c>
      <c r="E169" s="5"/>
      <c r="F169" s="21">
        <v>40</v>
      </c>
      <c r="G169" s="41"/>
      <c r="H169" s="96" t="s">
        <v>1403</v>
      </c>
      <c r="I169" s="14" t="s">
        <v>689</v>
      </c>
      <c r="J169" s="135" t="s">
        <v>490</v>
      </c>
      <c r="K169" s="5"/>
      <c r="L169" s="135"/>
      <c r="M169" s="135">
        <v>3270</v>
      </c>
      <c r="N169" s="135"/>
    </row>
    <row r="170" spans="1:14" ht="39.75" customHeight="1" x14ac:dyDescent="0.25">
      <c r="A170" s="135" t="s">
        <v>481</v>
      </c>
      <c r="B170" s="14" t="s">
        <v>319</v>
      </c>
      <c r="C170" s="135" t="s">
        <v>490</v>
      </c>
      <c r="D170" s="18">
        <v>42644</v>
      </c>
      <c r="E170" s="5"/>
      <c r="F170" s="21">
        <v>2</v>
      </c>
      <c r="G170" s="41"/>
      <c r="H170" s="96" t="s">
        <v>1404</v>
      </c>
      <c r="I170" s="14" t="s">
        <v>690</v>
      </c>
      <c r="J170" s="135" t="s">
        <v>1230</v>
      </c>
      <c r="K170" s="151">
        <v>43009</v>
      </c>
      <c r="L170" s="135"/>
      <c r="M170" s="135">
        <v>20</v>
      </c>
      <c r="N170" s="135">
        <v>3</v>
      </c>
    </row>
    <row r="174" spans="1:14" s="43" customFormat="1" x14ac:dyDescent="0.25">
      <c r="G174" s="202"/>
      <c r="H174" s="198"/>
      <c r="L174" s="203"/>
      <c r="N174" s="204"/>
    </row>
    <row r="176" spans="1:14" ht="30" customHeight="1" x14ac:dyDescent="0.25">
      <c r="M176" s="4"/>
    </row>
    <row r="177" spans="1:9" s="54" customFormat="1" x14ac:dyDescent="0.25">
      <c r="B177" s="205"/>
      <c r="F177" s="206"/>
      <c r="I177" s="205"/>
    </row>
    <row r="178" spans="1:9" s="54" customFormat="1" x14ac:dyDescent="0.25">
      <c r="B178" s="205"/>
      <c r="F178" s="206"/>
      <c r="I178" s="205"/>
    </row>
    <row r="179" spans="1:9" s="54" customFormat="1" x14ac:dyDescent="0.25">
      <c r="B179" s="205"/>
      <c r="F179" s="206"/>
      <c r="I179" s="205"/>
    </row>
    <row r="180" spans="1:9" x14ac:dyDescent="0.25">
      <c r="A180" s="43"/>
      <c r="H180" s="198"/>
    </row>
  </sheetData>
  <autoFilter ref="K8:N170"/>
  <mergeCells count="14">
    <mergeCell ref="C5:C8"/>
    <mergeCell ref="H6:H8"/>
    <mergeCell ref="I6:I8"/>
    <mergeCell ref="J6:J8"/>
    <mergeCell ref="A3:N3"/>
    <mergeCell ref="D5:N5"/>
    <mergeCell ref="D7:E7"/>
    <mergeCell ref="F7:G7"/>
    <mergeCell ref="D6:G6"/>
    <mergeCell ref="K6:N6"/>
    <mergeCell ref="K7:L7"/>
    <mergeCell ref="M7:N7"/>
    <mergeCell ref="A5:A8"/>
    <mergeCell ref="B5:B8"/>
  </mergeCells>
  <pageMargins left="0.9055118110236221" right="0.31496062992125984" top="0.74803149606299213" bottom="0.55118110236220474" header="0.31496062992125984" footer="0.31496062992125984"/>
  <pageSetup paperSize="9" scale="55" orientation="portrait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>
      <selection activeCell="N11" sqref="N11"/>
    </sheetView>
  </sheetViews>
  <sheetFormatPr defaultRowHeight="12.75" outlineLevelCol="2" x14ac:dyDescent="0.2"/>
  <cols>
    <col min="1" max="1" width="5.85546875" style="122" customWidth="1"/>
    <col min="2" max="2" width="28.28515625" style="122" customWidth="1"/>
    <col min="3" max="3" width="6" style="122" hidden="1" customWidth="1" outlineLevel="2"/>
    <col min="4" max="4" width="6" style="44" hidden="1" customWidth="1" outlineLevel="2"/>
    <col min="5" max="10" width="10.85546875" style="122" customWidth="1" outlineLevel="2"/>
    <col min="11" max="12" width="10.85546875" style="122" customWidth="1" outlineLevel="1"/>
    <col min="13" max="14" width="10.85546875" style="122" customWidth="1"/>
    <col min="15" max="16384" width="9.140625" style="122"/>
  </cols>
  <sheetData>
    <row r="1" spans="1:14" s="120" customFormat="1" x14ac:dyDescent="0.2">
      <c r="D1" s="121"/>
    </row>
    <row r="2" spans="1:14" s="120" customFormat="1" x14ac:dyDescent="0.2">
      <c r="D2" s="121"/>
    </row>
    <row r="3" spans="1:14" ht="15" customHeight="1" x14ac:dyDescent="0.2"/>
    <row r="4" spans="1:14" ht="58.5" customHeight="1" x14ac:dyDescent="0.3">
      <c r="A4" s="314" t="s">
        <v>704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</row>
    <row r="6" spans="1:14" ht="19.5" customHeight="1" x14ac:dyDescent="0.2">
      <c r="A6" s="315" t="s">
        <v>8</v>
      </c>
      <c r="B6" s="313" t="s">
        <v>23</v>
      </c>
      <c r="C6" s="313" t="s">
        <v>24</v>
      </c>
      <c r="D6" s="313"/>
      <c r="E6" s="313"/>
      <c r="F6" s="313"/>
      <c r="G6" s="313"/>
      <c r="H6" s="313"/>
      <c r="I6" s="313" t="s">
        <v>25</v>
      </c>
      <c r="J6" s="313"/>
      <c r="K6" s="313"/>
      <c r="L6" s="313"/>
      <c r="M6" s="313"/>
      <c r="N6" s="313"/>
    </row>
    <row r="7" spans="1:14" ht="81.75" customHeight="1" x14ac:dyDescent="0.2">
      <c r="A7" s="316"/>
      <c r="B7" s="313"/>
      <c r="C7" s="313" t="s">
        <v>1411</v>
      </c>
      <c r="D7" s="313"/>
      <c r="E7" s="313" t="s">
        <v>1411</v>
      </c>
      <c r="F7" s="313"/>
      <c r="G7" s="318" t="s">
        <v>30</v>
      </c>
      <c r="H7" s="319"/>
      <c r="I7" s="318" t="s">
        <v>31</v>
      </c>
      <c r="J7" s="319"/>
      <c r="K7" s="318" t="s">
        <v>32</v>
      </c>
      <c r="L7" s="319"/>
      <c r="M7" s="318" t="s">
        <v>33</v>
      </c>
      <c r="N7" s="319"/>
    </row>
    <row r="8" spans="1:14" ht="69" customHeight="1" x14ac:dyDescent="0.2">
      <c r="A8" s="316"/>
      <c r="B8" s="313"/>
      <c r="C8" s="313"/>
      <c r="D8" s="313"/>
      <c r="E8" s="313"/>
      <c r="F8" s="313"/>
      <c r="G8" s="320"/>
      <c r="H8" s="321"/>
      <c r="I8" s="320"/>
      <c r="J8" s="321"/>
      <c r="K8" s="320"/>
      <c r="L8" s="321"/>
      <c r="M8" s="320"/>
      <c r="N8" s="321"/>
    </row>
    <row r="9" spans="1:14" x14ac:dyDescent="0.2">
      <c r="A9" s="316"/>
      <c r="B9" s="313"/>
      <c r="C9" s="313" t="s">
        <v>26</v>
      </c>
      <c r="D9" s="313"/>
      <c r="E9" s="313" t="s">
        <v>29</v>
      </c>
      <c r="F9" s="313"/>
      <c r="G9" s="313" t="s">
        <v>29</v>
      </c>
      <c r="H9" s="313"/>
      <c r="I9" s="313" t="s">
        <v>29</v>
      </c>
      <c r="J9" s="313"/>
      <c r="K9" s="313" t="s">
        <v>29</v>
      </c>
      <c r="L9" s="313"/>
      <c r="M9" s="313" t="s">
        <v>29</v>
      </c>
      <c r="N9" s="313"/>
    </row>
    <row r="10" spans="1:14" x14ac:dyDescent="0.2">
      <c r="A10" s="317"/>
      <c r="B10" s="313"/>
      <c r="C10" s="118" t="s">
        <v>27</v>
      </c>
      <c r="D10" s="118" t="s">
        <v>28</v>
      </c>
      <c r="E10" s="118" t="s">
        <v>27</v>
      </c>
      <c r="F10" s="118" t="s">
        <v>28</v>
      </c>
      <c r="G10" s="118" t="s">
        <v>27</v>
      </c>
      <c r="H10" s="118" t="s">
        <v>28</v>
      </c>
      <c r="I10" s="118" t="s">
        <v>27</v>
      </c>
      <c r="J10" s="118" t="s">
        <v>28</v>
      </c>
      <c r="K10" s="118" t="s">
        <v>27</v>
      </c>
      <c r="L10" s="118" t="s">
        <v>28</v>
      </c>
      <c r="M10" s="118" t="s">
        <v>27</v>
      </c>
      <c r="N10" s="118" t="s">
        <v>28</v>
      </c>
    </row>
    <row r="11" spans="1:14" ht="51" x14ac:dyDescent="0.2">
      <c r="A11" s="208">
        <v>1</v>
      </c>
      <c r="B11" s="209" t="s">
        <v>1412</v>
      </c>
      <c r="C11" s="123">
        <v>0.33389999999999997</v>
      </c>
      <c r="D11" s="124">
        <v>0.25800000000000001</v>
      </c>
      <c r="E11" s="123">
        <v>8.9999999999999993E-3</v>
      </c>
      <c r="F11" s="210">
        <v>0.104</v>
      </c>
      <c r="G11" s="123">
        <v>0</v>
      </c>
      <c r="H11" s="124">
        <v>0</v>
      </c>
      <c r="I11" s="123">
        <v>161.44</v>
      </c>
      <c r="J11" s="124">
        <v>161.4</v>
      </c>
      <c r="K11" s="123">
        <v>1.8</v>
      </c>
      <c r="L11" s="124">
        <v>1.75</v>
      </c>
      <c r="M11" s="211">
        <v>296458</v>
      </c>
      <c r="N11" s="212">
        <v>288501</v>
      </c>
    </row>
    <row r="12" spans="1:14" x14ac:dyDescent="0.2">
      <c r="F12" s="125"/>
    </row>
    <row r="13" spans="1:14" x14ac:dyDescent="0.2">
      <c r="F13" s="125"/>
    </row>
    <row r="14" spans="1:14" x14ac:dyDescent="0.2">
      <c r="F14" s="125"/>
    </row>
    <row r="15" spans="1:14" x14ac:dyDescent="0.2">
      <c r="F15" s="125"/>
    </row>
    <row r="16" spans="1:14" x14ac:dyDescent="0.2">
      <c r="F16" s="125"/>
    </row>
    <row r="17" spans="6:6" x14ac:dyDescent="0.2">
      <c r="F17" s="126"/>
    </row>
    <row r="18" spans="6:6" x14ac:dyDescent="0.2">
      <c r="F18" s="127"/>
    </row>
  </sheetData>
  <mergeCells count="17">
    <mergeCell ref="K9:L9"/>
    <mergeCell ref="M9:N9"/>
    <mergeCell ref="G9:H9"/>
    <mergeCell ref="I9:J9"/>
    <mergeCell ref="I6:N6"/>
    <mergeCell ref="A4:N4"/>
    <mergeCell ref="A6:A10"/>
    <mergeCell ref="B6:B10"/>
    <mergeCell ref="C6:H6"/>
    <mergeCell ref="G7:H8"/>
    <mergeCell ref="I7:J8"/>
    <mergeCell ref="K7:L8"/>
    <mergeCell ref="M7:N8"/>
    <mergeCell ref="C9:D9"/>
    <mergeCell ref="E9:F9"/>
    <mergeCell ref="C7:D8"/>
    <mergeCell ref="E7:F8"/>
  </mergeCells>
  <pageMargins left="0.11811023622047245" right="0.11811023622047245" top="0.78740157480314965" bottom="0.55118110236220474" header="0.31496062992125984" footer="0.31496062992125984"/>
  <pageSetup paperSize="9" scale="80" orientation="landscape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zoomScaleNormal="100" workbookViewId="0">
      <selection activeCell="G13" sqref="G13"/>
    </sheetView>
  </sheetViews>
  <sheetFormatPr defaultRowHeight="15" x14ac:dyDescent="0.25"/>
  <cols>
    <col min="1" max="1" width="7.42578125" style="4" customWidth="1"/>
    <col min="2" max="2" width="39.28515625" style="4" customWidth="1"/>
    <col min="3" max="3" width="14.42578125" style="4" customWidth="1"/>
    <col min="4" max="4" width="14.140625" style="4" customWidth="1"/>
    <col min="5" max="5" width="12.85546875" style="4" customWidth="1"/>
    <col min="6" max="6" width="14.28515625" style="13" customWidth="1"/>
    <col min="7" max="7" width="9.140625" style="4"/>
    <col min="8" max="8" width="11.7109375" style="4" bestFit="1" customWidth="1"/>
    <col min="9" max="16384" width="9.140625" style="4"/>
  </cols>
  <sheetData>
    <row r="1" spans="1:6" ht="15.75" customHeight="1" x14ac:dyDescent="0.25">
      <c r="F1" s="214" t="s">
        <v>1413</v>
      </c>
    </row>
    <row r="2" spans="1:6" ht="15.75" x14ac:dyDescent="0.25">
      <c r="F2" s="134"/>
    </row>
    <row r="3" spans="1:6" ht="6.75" customHeight="1" x14ac:dyDescent="0.25">
      <c r="F3" s="128"/>
    </row>
    <row r="4" spans="1:6" ht="59.25" customHeight="1" x14ac:dyDescent="0.25">
      <c r="A4" s="254" t="s">
        <v>701</v>
      </c>
      <c r="B4" s="254"/>
      <c r="C4" s="254"/>
      <c r="D4" s="254"/>
      <c r="E4" s="254"/>
      <c r="F4" s="254"/>
    </row>
    <row r="6" spans="1:6" ht="38.25" customHeight="1" x14ac:dyDescent="0.25">
      <c r="A6" s="325" t="s">
        <v>8</v>
      </c>
      <c r="B6" s="325" t="s">
        <v>34</v>
      </c>
      <c r="C6" s="325" t="s">
        <v>35</v>
      </c>
      <c r="D6" s="323" t="s">
        <v>104</v>
      </c>
      <c r="E6" s="323"/>
      <c r="F6" s="184" t="s">
        <v>105</v>
      </c>
    </row>
    <row r="7" spans="1:6" ht="39" customHeight="1" x14ac:dyDescent="0.25">
      <c r="A7" s="326"/>
      <c r="B7" s="326"/>
      <c r="C7" s="326"/>
      <c r="D7" s="186" t="s">
        <v>36</v>
      </c>
      <c r="E7" s="184" t="s">
        <v>29</v>
      </c>
      <c r="F7" s="184" t="s">
        <v>29</v>
      </c>
    </row>
    <row r="8" spans="1:6" x14ac:dyDescent="0.25">
      <c r="A8" s="184">
        <v>1</v>
      </c>
      <c r="B8" s="184">
        <v>2</v>
      </c>
      <c r="C8" s="184">
        <v>3</v>
      </c>
      <c r="D8" s="184">
        <v>4</v>
      </c>
      <c r="E8" s="184">
        <v>5</v>
      </c>
      <c r="F8" s="184">
        <v>6</v>
      </c>
    </row>
    <row r="9" spans="1:6" ht="25.5" x14ac:dyDescent="0.25">
      <c r="A9" s="184">
        <v>1</v>
      </c>
      <c r="B9" s="185" t="s">
        <v>37</v>
      </c>
      <c r="C9" s="184" t="s">
        <v>38</v>
      </c>
      <c r="D9" s="213">
        <v>9.8249999999999993</v>
      </c>
      <c r="E9" s="213">
        <v>8.82</v>
      </c>
      <c r="F9" s="213">
        <f>4745252/611792</f>
        <v>7.7563158720610925</v>
      </c>
    </row>
    <row r="10" spans="1:6" ht="38.25" x14ac:dyDescent="0.25">
      <c r="A10" s="184">
        <v>2</v>
      </c>
      <c r="B10" s="185" t="s">
        <v>39</v>
      </c>
      <c r="C10" s="184" t="s">
        <v>40</v>
      </c>
      <c r="D10" s="213">
        <v>161.13999999999999</v>
      </c>
      <c r="E10" s="213">
        <f>'Показатели надежности и ЭФ'!I11</f>
        <v>161.44</v>
      </c>
      <c r="F10" s="213">
        <f>'Показатели надежности и ЭФ'!J11</f>
        <v>161.4</v>
      </c>
    </row>
    <row r="11" spans="1:6" ht="25.5" x14ac:dyDescent="0.25">
      <c r="A11" s="184">
        <v>3</v>
      </c>
      <c r="B11" s="185" t="s">
        <v>41</v>
      </c>
      <c r="C11" s="184" t="s">
        <v>42</v>
      </c>
      <c r="D11" s="213">
        <v>0</v>
      </c>
      <c r="E11" s="213">
        <v>64.48</v>
      </c>
      <c r="F11" s="248">
        <f>'Контроль платы за ТП'!K18</f>
        <v>8.5129729999999988</v>
      </c>
    </row>
    <row r="12" spans="1:6" ht="51" x14ac:dyDescent="0.25">
      <c r="A12" s="184">
        <v>4</v>
      </c>
      <c r="B12" s="185" t="s">
        <v>43</v>
      </c>
      <c r="C12" s="184" t="s">
        <v>44</v>
      </c>
      <c r="D12" s="213">
        <v>33.700000000000003</v>
      </c>
      <c r="E12" s="213">
        <v>22.2</v>
      </c>
      <c r="F12" s="184">
        <v>33.4</v>
      </c>
    </row>
    <row r="13" spans="1:6" x14ac:dyDescent="0.25">
      <c r="A13" s="325">
        <v>5</v>
      </c>
      <c r="B13" s="325" t="s">
        <v>45</v>
      </c>
      <c r="C13" s="184" t="s">
        <v>46</v>
      </c>
      <c r="D13" s="215">
        <v>284737</v>
      </c>
      <c r="E13" s="215">
        <f>'Показатели надежности и ЭФ'!M11</f>
        <v>296458</v>
      </c>
      <c r="F13" s="215">
        <f>'Показатели надежности и ЭФ'!N11</f>
        <v>288501</v>
      </c>
    </row>
    <row r="14" spans="1:6" ht="51" x14ac:dyDescent="0.25">
      <c r="A14" s="326"/>
      <c r="B14" s="326"/>
      <c r="C14" s="184" t="s">
        <v>106</v>
      </c>
      <c r="D14" s="148">
        <v>12.4</v>
      </c>
      <c r="E14" s="148">
        <v>11.58</v>
      </c>
      <c r="F14" s="213">
        <v>11.78</v>
      </c>
    </row>
    <row r="15" spans="1:6" ht="25.5" x14ac:dyDescent="0.25">
      <c r="A15" s="323">
        <v>6</v>
      </c>
      <c r="B15" s="324" t="s">
        <v>47</v>
      </c>
      <c r="C15" s="184" t="s">
        <v>48</v>
      </c>
      <c r="D15" s="215">
        <v>536982.5</v>
      </c>
      <c r="E15" s="215">
        <v>581124.80000000005</v>
      </c>
      <c r="F15" s="215">
        <v>611792</v>
      </c>
    </row>
    <row r="16" spans="1:6" x14ac:dyDescent="0.25">
      <c r="A16" s="323"/>
      <c r="B16" s="324"/>
      <c r="C16" s="184" t="s">
        <v>49</v>
      </c>
      <c r="D16" s="16">
        <v>62</v>
      </c>
      <c r="E16" s="16">
        <v>62</v>
      </c>
      <c r="F16" s="184">
        <v>62</v>
      </c>
    </row>
    <row r="17" spans="1:6" ht="102" x14ac:dyDescent="0.25">
      <c r="A17" s="184">
        <v>7</v>
      </c>
      <c r="B17" s="185" t="s">
        <v>107</v>
      </c>
      <c r="C17" s="184" t="s">
        <v>50</v>
      </c>
      <c r="D17" s="16"/>
      <c r="E17" s="16"/>
      <c r="F17" s="184"/>
    </row>
    <row r="18" spans="1:6" x14ac:dyDescent="0.25">
      <c r="A18" s="184" t="s">
        <v>51</v>
      </c>
      <c r="B18" s="185" t="s">
        <v>52</v>
      </c>
      <c r="C18" s="184" t="s">
        <v>53</v>
      </c>
      <c r="D18" s="16">
        <v>3.2485899999999998E-2</v>
      </c>
      <c r="E18" s="16">
        <v>3.2356080000000002E-2</v>
      </c>
      <c r="F18" s="16">
        <v>3.2550999999999997E-2</v>
      </c>
    </row>
    <row r="19" spans="1:6" ht="25.5" x14ac:dyDescent="0.25">
      <c r="A19" s="184" t="s">
        <v>54</v>
      </c>
      <c r="B19" s="185" t="s">
        <v>55</v>
      </c>
      <c r="C19" s="184" t="s">
        <v>53</v>
      </c>
      <c r="D19" s="16">
        <v>4.7804E-4</v>
      </c>
      <c r="E19" s="16">
        <v>4.7613000000000001E-4</v>
      </c>
      <c r="F19" s="16">
        <v>4.7899999999999999E-4</v>
      </c>
    </row>
    <row r="20" spans="1:6" x14ac:dyDescent="0.25">
      <c r="A20" s="184" t="s">
        <v>56</v>
      </c>
      <c r="B20" s="185" t="s">
        <v>57</v>
      </c>
      <c r="C20" s="184" t="s">
        <v>53</v>
      </c>
      <c r="D20" s="16">
        <v>251.250857</v>
      </c>
      <c r="E20" s="16">
        <v>250.246859</v>
      </c>
      <c r="F20" s="16">
        <v>251.754366</v>
      </c>
    </row>
    <row r="21" spans="1:6" x14ac:dyDescent="0.25">
      <c r="A21" s="184" t="s">
        <v>58</v>
      </c>
      <c r="B21" s="185" t="s">
        <v>59</v>
      </c>
      <c r="C21" s="184" t="s">
        <v>53</v>
      </c>
      <c r="D21" s="16">
        <v>40.825656100000003</v>
      </c>
      <c r="E21" s="16">
        <v>40.662516699999998</v>
      </c>
      <c r="F21" s="16">
        <v>40.907471000000001</v>
      </c>
    </row>
    <row r="22" spans="1:6" x14ac:dyDescent="0.25">
      <c r="A22" s="184" t="s">
        <v>60</v>
      </c>
      <c r="B22" s="185" t="s">
        <v>61</v>
      </c>
      <c r="C22" s="184" t="s">
        <v>53</v>
      </c>
      <c r="D22" s="16">
        <v>5.1267469600000002</v>
      </c>
      <c r="E22" s="16">
        <v>5.1062604800000004</v>
      </c>
      <c r="F22" s="16">
        <v>5.1370209999999998</v>
      </c>
    </row>
    <row r="23" spans="1:6" x14ac:dyDescent="0.25">
      <c r="A23" s="184" t="s">
        <v>62</v>
      </c>
      <c r="B23" s="185" t="s">
        <v>63</v>
      </c>
      <c r="C23" s="184" t="s">
        <v>53</v>
      </c>
      <c r="D23" s="16">
        <v>28.292155300000001</v>
      </c>
      <c r="E23" s="16">
        <v>28.179099799999999</v>
      </c>
      <c r="F23" s="16">
        <v>28.348852999999998</v>
      </c>
    </row>
    <row r="24" spans="1:6" x14ac:dyDescent="0.25">
      <c r="A24" s="184" t="s">
        <v>64</v>
      </c>
      <c r="B24" s="185" t="s">
        <v>65</v>
      </c>
      <c r="C24" s="184" t="s">
        <v>53</v>
      </c>
      <c r="D24" s="16">
        <v>1.8960000000000001E-5</v>
      </c>
      <c r="E24" s="16">
        <v>1.889E-5</v>
      </c>
      <c r="F24" s="16">
        <v>1.9000000000000001E-5</v>
      </c>
    </row>
    <row r="25" spans="1:6" x14ac:dyDescent="0.25">
      <c r="A25" s="184" t="s">
        <v>66</v>
      </c>
      <c r="B25" s="185" t="s">
        <v>67</v>
      </c>
      <c r="C25" s="184" t="s">
        <v>53</v>
      </c>
      <c r="D25" s="16">
        <v>879.69935699999996</v>
      </c>
      <c r="E25" s="16">
        <v>876.184079</v>
      </c>
      <c r="F25" s="16">
        <v>881.46228199999996</v>
      </c>
    </row>
    <row r="26" spans="1:6" x14ac:dyDescent="0.25">
      <c r="A26" s="184" t="s">
        <v>68</v>
      </c>
      <c r="B26" s="185" t="s">
        <v>69</v>
      </c>
      <c r="C26" s="184" t="s">
        <v>53</v>
      </c>
      <c r="D26" s="16">
        <v>0.92547833000000002</v>
      </c>
      <c r="E26" s="16">
        <v>0.92178011999999998</v>
      </c>
      <c r="F26" s="16">
        <v>0.92733299999999996</v>
      </c>
    </row>
    <row r="27" spans="1:6" x14ac:dyDescent="0.25">
      <c r="A27" s="184" t="s">
        <v>70</v>
      </c>
      <c r="B27" s="185" t="s">
        <v>71</v>
      </c>
      <c r="C27" s="184" t="s">
        <v>53</v>
      </c>
      <c r="D27" s="16">
        <v>0.20734947000000001</v>
      </c>
      <c r="E27" s="16">
        <v>0.20652090000000001</v>
      </c>
      <c r="F27" s="16">
        <v>0.20776500000000001</v>
      </c>
    </row>
    <row r="28" spans="1:6" x14ac:dyDescent="0.25">
      <c r="A28" s="184" t="s">
        <v>72</v>
      </c>
      <c r="B28" s="185" t="s">
        <v>73</v>
      </c>
      <c r="C28" s="184" t="s">
        <v>53</v>
      </c>
      <c r="D28" s="16">
        <v>4.4310999999999998E-4</v>
      </c>
      <c r="E28" s="16">
        <v>4.4134000000000003E-4</v>
      </c>
      <c r="F28" s="16">
        <v>4.44E-4</v>
      </c>
    </row>
    <row r="29" spans="1:6" x14ac:dyDescent="0.25">
      <c r="A29" s="184" t="s">
        <v>74</v>
      </c>
      <c r="B29" s="185" t="s">
        <v>75</v>
      </c>
      <c r="C29" s="184" t="s">
        <v>53</v>
      </c>
      <c r="D29" s="16">
        <v>6.2290169999999999E-2</v>
      </c>
      <c r="E29" s="16">
        <v>6.2041260000000001E-2</v>
      </c>
      <c r="F29" s="16">
        <v>6.2414999999999998E-2</v>
      </c>
    </row>
    <row r="30" spans="1:6" x14ac:dyDescent="0.25">
      <c r="A30" s="184" t="s">
        <v>76</v>
      </c>
      <c r="B30" s="185" t="s">
        <v>77</v>
      </c>
      <c r="C30" s="184" t="s">
        <v>53</v>
      </c>
      <c r="D30" s="16">
        <v>4.1469890000000002E-2</v>
      </c>
      <c r="E30" s="16">
        <v>4.1304180000000003E-2</v>
      </c>
      <c r="F30" s="16">
        <v>4.1553E-2</v>
      </c>
    </row>
    <row r="31" spans="1:6" ht="25.5" x14ac:dyDescent="0.25">
      <c r="A31" s="184" t="s">
        <v>78</v>
      </c>
      <c r="B31" s="185" t="s">
        <v>79</v>
      </c>
      <c r="C31" s="184" t="s">
        <v>53</v>
      </c>
      <c r="D31" s="16">
        <v>3.3107650000000002E-2</v>
      </c>
      <c r="E31" s="16">
        <v>3.297535E-2</v>
      </c>
      <c r="F31" s="16">
        <v>3.3174000000000002E-2</v>
      </c>
    </row>
    <row r="32" spans="1:6" x14ac:dyDescent="0.25">
      <c r="A32" s="184" t="s">
        <v>80</v>
      </c>
      <c r="B32" s="185" t="s">
        <v>81</v>
      </c>
      <c r="C32" s="184" t="s">
        <v>53</v>
      </c>
      <c r="D32" s="16">
        <v>4.1469890000000002E-2</v>
      </c>
      <c r="E32" s="16">
        <v>4.1304180000000003E-2</v>
      </c>
      <c r="F32" s="16">
        <v>4.1553E-2</v>
      </c>
    </row>
    <row r="33" spans="1:6" x14ac:dyDescent="0.25">
      <c r="A33" s="184" t="s">
        <v>82</v>
      </c>
      <c r="B33" s="185" t="s">
        <v>83</v>
      </c>
      <c r="C33" s="184" t="s">
        <v>53</v>
      </c>
      <c r="D33" s="16">
        <v>2.901186E-2</v>
      </c>
      <c r="E33" s="16">
        <v>2.889593E-2</v>
      </c>
      <c r="F33" s="16">
        <v>2.9069999999999999E-2</v>
      </c>
    </row>
    <row r="34" spans="1:6" x14ac:dyDescent="0.25">
      <c r="A34" s="184" t="s">
        <v>84</v>
      </c>
      <c r="B34" s="185" t="s">
        <v>85</v>
      </c>
      <c r="C34" s="184" t="s">
        <v>53</v>
      </c>
      <c r="D34" s="16">
        <v>9.2765100000000003E-2</v>
      </c>
      <c r="E34" s="16">
        <v>9.2394409999999996E-2</v>
      </c>
      <c r="F34" s="16">
        <v>9.2951000000000006E-2</v>
      </c>
    </row>
    <row r="35" spans="1:6" x14ac:dyDescent="0.25">
      <c r="A35" s="184" t="s">
        <v>86</v>
      </c>
      <c r="B35" s="185" t="s">
        <v>87</v>
      </c>
      <c r="C35" s="184" t="s">
        <v>53</v>
      </c>
      <c r="D35" s="16">
        <v>1.7710509999999999E-2</v>
      </c>
      <c r="E35" s="16">
        <v>1.7639740000000001E-2</v>
      </c>
      <c r="F35" s="16">
        <v>1.7746000000000001E-2</v>
      </c>
    </row>
    <row r="36" spans="1:6" x14ac:dyDescent="0.25">
      <c r="A36" s="184" t="s">
        <v>88</v>
      </c>
      <c r="B36" s="185" t="s">
        <v>89</v>
      </c>
      <c r="C36" s="184" t="s">
        <v>53</v>
      </c>
      <c r="D36" s="16">
        <v>0.92547833000000002</v>
      </c>
      <c r="E36" s="16">
        <v>0.92178011999999998</v>
      </c>
      <c r="F36" s="16">
        <v>0.92733299999999996</v>
      </c>
    </row>
    <row r="37" spans="1:6" x14ac:dyDescent="0.25">
      <c r="A37" s="184" t="s">
        <v>90</v>
      </c>
      <c r="B37" s="185" t="s">
        <v>91</v>
      </c>
      <c r="C37" s="184" t="s">
        <v>53</v>
      </c>
      <c r="D37" s="16">
        <v>6.8043599999999997E-3</v>
      </c>
      <c r="E37" s="16">
        <v>6.7771699999999999E-3</v>
      </c>
      <c r="F37" s="16">
        <v>6.8180000000000003E-3</v>
      </c>
    </row>
    <row r="38" spans="1:6" x14ac:dyDescent="0.25">
      <c r="A38" s="184" t="s">
        <v>92</v>
      </c>
      <c r="B38" s="185" t="s">
        <v>93</v>
      </c>
      <c r="C38" s="184" t="s">
        <v>53</v>
      </c>
      <c r="D38" s="16">
        <v>1.7962852300000001</v>
      </c>
      <c r="E38" s="16">
        <v>1.7891072699999999</v>
      </c>
      <c r="F38" s="16">
        <v>1.799885</v>
      </c>
    </row>
    <row r="39" spans="1:6" x14ac:dyDescent="0.25">
      <c r="A39" s="184" t="s">
        <v>94</v>
      </c>
      <c r="B39" s="185" t="s">
        <v>95</v>
      </c>
      <c r="C39" s="184" t="s">
        <v>53</v>
      </c>
      <c r="D39" s="16">
        <v>5.360757E-2</v>
      </c>
      <c r="E39" s="16">
        <v>5.3393349999999999E-2</v>
      </c>
      <c r="F39" s="16">
        <v>5.3714999999999999E-2</v>
      </c>
    </row>
    <row r="40" spans="1:6" x14ac:dyDescent="0.25">
      <c r="A40" s="184" t="s">
        <v>96</v>
      </c>
      <c r="B40" s="185" t="s">
        <v>97</v>
      </c>
      <c r="C40" s="184" t="s">
        <v>53</v>
      </c>
      <c r="D40" s="16">
        <v>0.11901649</v>
      </c>
      <c r="E40" s="16">
        <v>0.1185409</v>
      </c>
      <c r="F40" s="16">
        <v>0.119255</v>
      </c>
    </row>
    <row r="41" spans="1:6" x14ac:dyDescent="0.25">
      <c r="A41" s="184" t="s">
        <v>98</v>
      </c>
      <c r="B41" s="185" t="s">
        <v>99</v>
      </c>
      <c r="C41" s="184" t="s">
        <v>53</v>
      </c>
      <c r="D41" s="16">
        <v>1.1975231500000001</v>
      </c>
      <c r="E41" s="16">
        <v>1.1927378500000001</v>
      </c>
      <c r="F41" s="16">
        <v>1.1999230000000001</v>
      </c>
    </row>
    <row r="42" spans="1:6" x14ac:dyDescent="0.25">
      <c r="A42" s="184" t="s">
        <v>100</v>
      </c>
      <c r="B42" s="185" t="s">
        <v>101</v>
      </c>
      <c r="C42" s="184" t="s">
        <v>53</v>
      </c>
      <c r="D42" s="16">
        <v>5.4061659999999997E-2</v>
      </c>
      <c r="E42" s="16">
        <v>5.3845629999999998E-2</v>
      </c>
      <c r="F42" s="16">
        <v>5.4170000000000003E-2</v>
      </c>
    </row>
    <row r="43" spans="1:6" x14ac:dyDescent="0.25">
      <c r="A43" s="184" t="s">
        <v>102</v>
      </c>
      <c r="B43" s="185" t="s">
        <v>103</v>
      </c>
      <c r="C43" s="184" t="s">
        <v>53</v>
      </c>
      <c r="D43" s="16">
        <v>1210.8316299999999</v>
      </c>
      <c r="E43" s="16">
        <v>1205.99315</v>
      </c>
      <c r="F43" s="16">
        <v>1213.2581499999999</v>
      </c>
    </row>
    <row r="47" spans="1:6" ht="20.25" x14ac:dyDescent="0.3">
      <c r="B47" s="147"/>
      <c r="F47" s="147"/>
    </row>
    <row r="48" spans="1:6" x14ac:dyDescent="0.25">
      <c r="B48" s="122"/>
      <c r="F48" s="122"/>
    </row>
    <row r="49" spans="1:6" x14ac:dyDescent="0.25">
      <c r="B49" s="122"/>
      <c r="F49" s="122"/>
    </row>
    <row r="50" spans="1:6" x14ac:dyDescent="0.25">
      <c r="B50" s="122"/>
      <c r="F50" s="122"/>
    </row>
    <row r="51" spans="1:6" ht="20.25" x14ac:dyDescent="0.3">
      <c r="B51" s="147"/>
      <c r="F51" s="147"/>
    </row>
    <row r="52" spans="1:6" x14ac:dyDescent="0.25">
      <c r="B52" s="122"/>
    </row>
    <row r="56" spans="1:6" x14ac:dyDescent="0.25">
      <c r="A56" s="322" t="s">
        <v>1158</v>
      </c>
      <c r="B56" s="322"/>
    </row>
  </sheetData>
  <mergeCells count="10">
    <mergeCell ref="A56:B56"/>
    <mergeCell ref="A15:A16"/>
    <mergeCell ref="B15:B16"/>
    <mergeCell ref="D6:E6"/>
    <mergeCell ref="A4:F4"/>
    <mergeCell ref="A13:A14"/>
    <mergeCell ref="B13:B14"/>
    <mergeCell ref="A6:A7"/>
    <mergeCell ref="B6:B7"/>
    <mergeCell ref="C6:C7"/>
  </mergeCells>
  <pageMargins left="0.78740157480314965" right="0.31496062992125984" top="0.35433070866141736" bottom="0.35433070866141736" header="0.31496062992125984" footer="0.31496062992125984"/>
  <pageSetup paperSize="9" scale="67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Титульный</vt:lpstr>
      <vt:lpstr>Контроль исполнения финплана</vt:lpstr>
      <vt:lpstr>Контроль соответствия источника</vt:lpstr>
      <vt:lpstr>Контроль соответствия мероприят</vt:lpstr>
      <vt:lpstr>Подтверждающие документы</vt:lpstr>
      <vt:lpstr>Закупочная деятельность</vt:lpstr>
      <vt:lpstr>Контроль сроков</vt:lpstr>
      <vt:lpstr>Показатели надежности и ЭФ</vt:lpstr>
      <vt:lpstr>Плановые показатели</vt:lpstr>
      <vt:lpstr>Контроль платы за ТП</vt:lpstr>
      <vt:lpstr>'Закупочная деятельность'!Заголовки_для_печати</vt:lpstr>
      <vt:lpstr>'Контроль платы за ТП'!Заголовки_для_печати</vt:lpstr>
      <vt:lpstr>'Контроль соответствия источника'!Заголовки_для_печати</vt:lpstr>
      <vt:lpstr>'Контроль соответствия мероприят'!Заголовки_для_печати</vt:lpstr>
      <vt:lpstr>'Контроль сроков'!Заголовки_для_печати</vt:lpstr>
      <vt:lpstr>'Плановые показатели'!Заголовки_для_печати</vt:lpstr>
      <vt:lpstr>'Подтверждающие документы'!Заголовки_для_печати</vt:lpstr>
      <vt:lpstr>'Показатели надежности и ЭФ'!Заголовки_для_печати</vt:lpstr>
      <vt:lpstr>'Закупочная деятельность'!Область_печати</vt:lpstr>
      <vt:lpstr>'Подтверждающие документы'!Область_печати</vt:lpstr>
    </vt:vector>
  </TitlesOfParts>
  <Company>REK DCT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Шуляк Сергей Юрьевич</dc:creator>
  <cp:lastModifiedBy>Наталья Валерьевна Мельникова</cp:lastModifiedBy>
  <cp:lastPrinted>2018-05-30T12:22:48Z</cp:lastPrinted>
  <dcterms:created xsi:type="dcterms:W3CDTF">2016-03-25T13:32:44Z</dcterms:created>
  <dcterms:modified xsi:type="dcterms:W3CDTF">2018-06-05T05:24:46Z</dcterms:modified>
</cp:coreProperties>
</file>