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Пустовит\на сайт\"/>
    </mc:Choice>
  </mc:AlternateContent>
  <bookViews>
    <workbookView xWindow="0" yWindow="0" windowWidth="28800" windowHeight="12435" tabRatio="946" firstSheet="2" activeTab="7"/>
  </bookViews>
  <sheets>
    <sheet name="Контроль исполнения финплана" sheetId="9" r:id="rId1"/>
    <sheet name="Контроль соответствия инсточник" sheetId="8" r:id="rId2"/>
    <sheet name="Контроль соответствия мероприят" sheetId="7" r:id="rId3"/>
    <sheet name="Подтверждающие документы" sheetId="3" r:id="rId4"/>
    <sheet name="Закупочная деятельность" sheetId="1" r:id="rId5"/>
    <sheet name="Контроль сроков" sheetId="6" r:id="rId6"/>
    <sheet name="Плановые показатели" sheetId="5" r:id="rId7"/>
    <sheet name="Контроль использ платы за ТП" sheetId="10" r:id="rId8"/>
    <sheet name="Перечень подключаемых абонентов" sheetId="11" r:id="rId9"/>
  </sheets>
  <externalReferences>
    <externalReference r:id="rId10"/>
  </externalReferences>
  <calcPr calcId="152511"/>
</workbook>
</file>

<file path=xl/calcChain.xml><?xml version="1.0" encoding="utf-8"?>
<calcChain xmlns="http://schemas.openxmlformats.org/spreadsheetml/2006/main">
  <c r="H44" i="9" l="1"/>
  <c r="F44" i="9"/>
  <c r="E44" i="9"/>
  <c r="D44" i="9"/>
  <c r="P11" i="10" l="1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H9" i="5"/>
  <c r="H12" i="5"/>
  <c r="P10" i="10" l="1"/>
  <c r="P9" i="10"/>
  <c r="P8" i="10"/>
  <c r="P7" i="10"/>
  <c r="M26" i="8" l="1"/>
  <c r="H26" i="8"/>
  <c r="C26" i="8"/>
  <c r="Q30" i="7" l="1"/>
  <c r="Q28" i="7"/>
  <c r="O28" i="7"/>
  <c r="O30" i="7" s="1"/>
  <c r="M30" i="7"/>
  <c r="M28" i="7"/>
  <c r="L28" i="7"/>
  <c r="L30" i="7" s="1"/>
  <c r="H56" i="9"/>
  <c r="F56" i="9"/>
  <c r="D56" i="9"/>
  <c r="D69" i="11"/>
  <c r="D49" i="11"/>
  <c r="D38" i="11"/>
  <c r="G56" i="9"/>
  <c r="D50" i="11" l="1"/>
  <c r="H26" i="9" l="1"/>
  <c r="F26" i="9"/>
  <c r="D26" i="9"/>
  <c r="H7" i="9"/>
  <c r="F7" i="9"/>
  <c r="D7" i="9"/>
  <c r="H10" i="9" l="1"/>
  <c r="H20" i="9" s="1"/>
  <c r="F10" i="9"/>
  <c r="F20" i="9" s="1"/>
  <c r="H29" i="9"/>
  <c r="H36" i="9" s="1"/>
  <c r="F29" i="9"/>
  <c r="D29" i="9"/>
  <c r="E36" i="9"/>
  <c r="D10" i="9"/>
  <c r="D11" i="9" s="1"/>
  <c r="D12" i="9" s="1"/>
  <c r="H11" i="9" l="1"/>
  <c r="H12" i="9" s="1"/>
  <c r="H30" i="9"/>
  <c r="F30" i="9"/>
  <c r="D30" i="9"/>
  <c r="F11" i="9"/>
  <c r="F12" i="9" s="1"/>
  <c r="D20" i="9"/>
  <c r="F36" i="9"/>
  <c r="D36" i="9"/>
  <c r="C78" i="11"/>
  <c r="E56" i="9" l="1"/>
  <c r="E20" i="9"/>
  <c r="T36" i="9" l="1"/>
  <c r="T35" i="9"/>
  <c r="T34" i="9"/>
  <c r="T33" i="9"/>
  <c r="T32" i="9"/>
  <c r="T31" i="9"/>
  <c r="T30" i="9"/>
  <c r="T29" i="9"/>
  <c r="T28" i="9"/>
  <c r="T27" i="9"/>
  <c r="T26" i="9"/>
  <c r="S36" i="9"/>
  <c r="S35" i="9"/>
  <c r="S34" i="9"/>
  <c r="S33" i="9"/>
  <c r="S32" i="9"/>
  <c r="S31" i="9"/>
  <c r="S30" i="9"/>
  <c r="S29" i="9"/>
  <c r="S28" i="9"/>
  <c r="S27" i="9"/>
  <c r="S26" i="9"/>
  <c r="R36" i="9"/>
  <c r="R35" i="9"/>
  <c r="R34" i="9"/>
  <c r="R33" i="9"/>
  <c r="R32" i="9"/>
  <c r="R31" i="9"/>
  <c r="R30" i="9"/>
  <c r="R29" i="9"/>
  <c r="R28" i="9"/>
  <c r="R27" i="9"/>
  <c r="R26" i="9"/>
  <c r="Q36" i="9"/>
  <c r="Q35" i="9"/>
  <c r="Q34" i="9"/>
  <c r="Q33" i="9"/>
  <c r="Q32" i="9"/>
  <c r="Q31" i="9"/>
  <c r="Q30" i="9"/>
  <c r="Q29" i="9"/>
  <c r="Q28" i="9"/>
  <c r="Q27" i="9"/>
  <c r="Q26" i="9"/>
  <c r="S7" i="9"/>
  <c r="S8" i="9"/>
  <c r="S9" i="9"/>
  <c r="S10" i="9"/>
  <c r="S11" i="9"/>
  <c r="S12" i="9"/>
  <c r="S13" i="9"/>
  <c r="S14" i="9"/>
  <c r="S15" i="9"/>
  <c r="S16" i="9"/>
  <c r="S17" i="9"/>
  <c r="S18" i="9"/>
  <c r="S19" i="9"/>
  <c r="R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S20" i="9"/>
  <c r="D11" i="11" l="1"/>
  <c r="F11" i="11" l="1"/>
  <c r="E11" i="11"/>
  <c r="K15" i="5" l="1"/>
  <c r="K18" i="5"/>
  <c r="K9" i="5"/>
  <c r="K12" i="5"/>
  <c r="P26" i="9" l="1"/>
  <c r="P29" i="9"/>
  <c r="P28" i="9"/>
  <c r="P16" i="9"/>
  <c r="P15" i="9"/>
  <c r="P11" i="9"/>
  <c r="P12" i="9" s="1"/>
  <c r="P13" i="9" s="1"/>
  <c r="P7" i="9"/>
  <c r="P6" i="9" s="1"/>
  <c r="P14" i="9" l="1"/>
  <c r="P20" i="9"/>
  <c r="P31" i="9"/>
  <c r="P27" i="9"/>
  <c r="P25" i="9" s="1"/>
  <c r="P36" i="9"/>
  <c r="P32" i="9" l="1"/>
  <c r="P35" i="9"/>
  <c r="P33" i="9" l="1"/>
  <c r="P34" i="9" l="1"/>
</calcChain>
</file>

<file path=xl/comments1.xml><?xml version="1.0" encoding="utf-8"?>
<comments xmlns="http://schemas.openxmlformats.org/spreadsheetml/2006/main">
  <authors>
    <author>PTO-IRINA</author>
  </authors>
  <commentList>
    <comment ref="I8" authorId="0" shapeId="0">
      <text>
        <r>
          <rPr>
            <b/>
            <sz val="9"/>
            <color indexed="81"/>
            <rFont val="Tahoma"/>
            <family val="2"/>
            <charset val="204"/>
          </rPr>
          <t>PTO-IRINA: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Строительство канализации выполнено силами ФГУП "Росморпорт"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04"/>
          </rPr>
          <t>PTO-IRINA: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Ставка не взималась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  <charset val="204"/>
          </rPr>
          <t>PTO-IRINA: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Строительство канализации выполнено силами ФГУП "Росморпорт"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  <charset val="204"/>
          </rPr>
          <t>PTO-IRINA: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Ставка не взималась</t>
        </r>
      </text>
    </comment>
  </commentList>
</comments>
</file>

<file path=xl/sharedStrings.xml><?xml version="1.0" encoding="utf-8"?>
<sst xmlns="http://schemas.openxmlformats.org/spreadsheetml/2006/main" count="824" uniqueCount="361">
  <si>
    <t>Наличие в Плане закупки (да/нет)</t>
  </si>
  <si>
    <t>Основание неразмещения в единой информационной системе сведений о закупке товаров, работ, услуг
(с указанием соответствующего пункта из Положения о закупках)</t>
  </si>
  <si>
    <t>Номер закупки</t>
  </si>
  <si>
    <t xml:space="preserve">Ссылка на размещение информации о закупке в единой информационной системе
</t>
  </si>
  <si>
    <t>Наименование мероприятия инвестиционной программы</t>
  </si>
  <si>
    <t>Способ закупки</t>
  </si>
  <si>
    <t xml:space="preserve">Планируемая дата или период размещения извещения о закупке (месяц, год)
</t>
  </si>
  <si>
    <t>Фактическая дата или период размещения извещения о закупке (месяц, год)</t>
  </si>
  <si>
    <t>№ п/п</t>
  </si>
  <si>
    <t>Реквизиты проектной документации</t>
  </si>
  <si>
    <t>Шифр проекта</t>
  </si>
  <si>
    <t>Дата и № акта сдачи приемки ПИР</t>
  </si>
  <si>
    <t>Наличие проектной документации, да\нет</t>
  </si>
  <si>
    <t>Наличие акта ввода в эксплуатацию объекта, да/нет</t>
  </si>
  <si>
    <t xml:space="preserve">Дата и № акта </t>
  </si>
  <si>
    <t>Реквизиты акта ввода в эксплуатацию</t>
  </si>
  <si>
    <t>дата и № договора подряда</t>
  </si>
  <si>
    <t>Наименование подрядной организации</t>
  </si>
  <si>
    <t>Срок выполнения работ по договору</t>
  </si>
  <si>
    <t>дата и номер КС-3, КС-2, актов выполненных работ</t>
  </si>
  <si>
    <t>Стоимость по акту сдачи приемки ПИР</t>
  </si>
  <si>
    <t>Стоимость работ по КС-3, КС-2, актам выполненных работ</t>
  </si>
  <si>
    <t>Примечания</t>
  </si>
  <si>
    <t>Реквизыты договора подряда и первичных учетных документов о выполнении работ</t>
  </si>
  <si>
    <t>Наименование проектной организации, дата, номер договора</t>
  </si>
  <si>
    <t>2016 год</t>
  </si>
  <si>
    <t>план</t>
  </si>
  <si>
    <t>факт</t>
  </si>
  <si>
    <t>2017 год</t>
  </si>
  <si>
    <t>2018 год</t>
  </si>
  <si>
    <t>Наименование показателя</t>
  </si>
  <si>
    <t>Ед. изм.</t>
  </si>
  <si>
    <t>в т.ч. по годам реализации</t>
  </si>
  <si>
    <t>%</t>
  </si>
  <si>
    <t>Плановые значения показателей</t>
  </si>
  <si>
    <t>Фактические значения показателей</t>
  </si>
  <si>
    <t>Наименование мероприятия</t>
  </si>
  <si>
    <t>Расходы на реализацию мероприятий, тыс. руб. (без НДС)</t>
  </si>
  <si>
    <t>Наименование источника финансирования мероприятий</t>
  </si>
  <si>
    <t>Дата, номер заявки</t>
  </si>
  <si>
    <t>Местонахождение подключаемого объекта</t>
  </si>
  <si>
    <t>Дата, номер договора</t>
  </si>
  <si>
    <t>Мероприятия по подключению</t>
  </si>
  <si>
    <t>Относятся к соответствующему мероприятию инвестиционной программы (указать наименование)</t>
  </si>
  <si>
    <t>Перечень мероприятий</t>
  </si>
  <si>
    <t xml:space="preserve">Договор о подключении (технологическом присоединении) </t>
  </si>
  <si>
    <t>Местоположение точек подключения</t>
  </si>
  <si>
    <t>Исполнение договора о подключении</t>
  </si>
  <si>
    <t>Реквизиты акта о подключении</t>
  </si>
  <si>
    <t>Задолженность заявителя по договору о подключении на отчетную дату, тыс. руб. (без НДС)</t>
  </si>
  <si>
    <t>Составляющие расходов</t>
  </si>
  <si>
    <t xml:space="preserve">уточнение стоимости по результатам утвержденной проектно-сметной документации
</t>
  </si>
  <si>
    <t>уточнения стоимости по результатам конкурсов, заключенных договоров (закупочных процедур)</t>
  </si>
  <si>
    <t>Прочие (указать конкретно)</t>
  </si>
  <si>
    <t>Отклонения</t>
  </si>
  <si>
    <t>Пояснения в случае наличия отклонений от плана</t>
  </si>
  <si>
    <t>2015 год</t>
  </si>
  <si>
    <t>2019 год</t>
  </si>
  <si>
    <t>Наименование мероприятия, адрес объекта</t>
  </si>
  <si>
    <t>№</t>
  </si>
  <si>
    <t>Единица измерения</t>
  </si>
  <si>
    <t>Объемные показатели: протяженность, площадь, объем, мощность и т.д.</t>
  </si>
  <si>
    <t>Реализация мероприятий по годам, нат. ед.</t>
  </si>
  <si>
    <t>Финансовые потребности всего, тыс. руб.</t>
  </si>
  <si>
    <t>Реализация мероприятий по годам, тыс. руб. (без НДС)</t>
  </si>
  <si>
    <t>1.1.</t>
  </si>
  <si>
    <t>1.2.</t>
  </si>
  <si>
    <t>-</t>
  </si>
  <si>
    <t>2.1.</t>
  </si>
  <si>
    <t>2.2.</t>
  </si>
  <si>
    <t>План</t>
  </si>
  <si>
    <t>Факт</t>
  </si>
  <si>
    <t>Наименование</t>
  </si>
  <si>
    <t>Ед.измер.</t>
  </si>
  <si>
    <t>ИНВЕСТИЦИОННЫЙ ПРОЕКТ № 1</t>
  </si>
  <si>
    <t>За период 2015-2019 гг., тыс. руб.</t>
  </si>
  <si>
    <t>Всего, тыс. руб.</t>
  </si>
  <si>
    <t>2020 год</t>
  </si>
  <si>
    <t>2021 год</t>
  </si>
  <si>
    <t>2022 год</t>
  </si>
  <si>
    <t>тыс. руб.</t>
  </si>
  <si>
    <t>Привлеченный для целей реализации инвестиционной программы кредит</t>
  </si>
  <si>
    <t>Чистый денежный поток</t>
  </si>
  <si>
    <t>РИСКИ: Потребность в кредитных средствах в целях покрытия кассового разрыва</t>
  </si>
  <si>
    <t>Расходы на оплату кредита, привлеченного на покрытие кассовых разрывов</t>
  </si>
  <si>
    <t>Возврат суммы кредита</t>
  </si>
  <si>
    <t>Уплата процентов по кредиту</t>
  </si>
  <si>
    <t>ИТОГО расходов с учетом рисков но без учета налога на прибыль</t>
  </si>
  <si>
    <t>ИНВЕСТИЦИОННЫЙ ПРОЕКТ № 2</t>
  </si>
  <si>
    <t>Доходы от установленного тарифа на подключение, тыс. руб.</t>
  </si>
  <si>
    <t>Источники финансирования</t>
  </si>
  <si>
    <t>Собственные средства</t>
  </si>
  <si>
    <t xml:space="preserve"> 1.1</t>
  </si>
  <si>
    <t>амортизационные отчисления</t>
  </si>
  <si>
    <t xml:space="preserve"> 1.2</t>
  </si>
  <si>
    <t>прибыль, направленная на инвестиции</t>
  </si>
  <si>
    <t xml:space="preserve"> 1.3</t>
  </si>
  <si>
    <t>средства, полученные за счет платы за подключение</t>
  </si>
  <si>
    <t xml:space="preserve"> 1.4</t>
  </si>
  <si>
    <t>прочие собственные средства, в т.ч. средства от эмиссии ценных бумаг</t>
  </si>
  <si>
    <t>Привлеченные средства</t>
  </si>
  <si>
    <t xml:space="preserve"> 2.1</t>
  </si>
  <si>
    <t>кредиты</t>
  </si>
  <si>
    <t>справочно: проценты по кредиту</t>
  </si>
  <si>
    <t xml:space="preserve"> 2.2</t>
  </si>
  <si>
    <t>займы организаций</t>
  </si>
  <si>
    <t xml:space="preserve"> 2.3</t>
  </si>
  <si>
    <t>прочие привлеченные средства</t>
  </si>
  <si>
    <t>Бюджетное финансирование</t>
  </si>
  <si>
    <t>Прочие источники финансирования, в т.ч. лизинг</t>
  </si>
  <si>
    <t>ИТОГО по программе</t>
  </si>
  <si>
    <t>Наименование мероприятия/адрес объекта</t>
  </si>
  <si>
    <t>1 квартал 2019</t>
  </si>
  <si>
    <t>1 квартал 2018</t>
  </si>
  <si>
    <t>2 квартал 2018</t>
  </si>
  <si>
    <t>1 квартал 2017</t>
  </si>
  <si>
    <t>Источник финансирования</t>
  </si>
  <si>
    <t>Характеристика мероприятия, объемные показатели, адрес, единицы измерения</t>
  </si>
  <si>
    <t>Плановый период начала реализации мероприятия</t>
  </si>
  <si>
    <t>Плановый период окончания реализации мероприятия, ввод в эксплуатацию</t>
  </si>
  <si>
    <t>Фактический период начала реализации мероприятия</t>
  </si>
  <si>
    <t>Фактический период окончания реализации мероприятия, ввод в эксплуатацию</t>
  </si>
  <si>
    <t xml:space="preserve">Исполнитель </t>
  </si>
  <si>
    <r>
      <t>кВт*ч/м</t>
    </r>
    <r>
      <rPr>
        <vertAlign val="superscript"/>
        <sz val="10"/>
        <color theme="1"/>
        <rFont val="Times New Roman"/>
        <family val="1"/>
        <charset val="204"/>
      </rPr>
      <t>3</t>
    </r>
  </si>
  <si>
    <t>ед./км.</t>
  </si>
  <si>
    <t>Протяженность сети, п.м</t>
  </si>
  <si>
    <t>Подключаемая нагрузка, м3/час</t>
  </si>
  <si>
    <t>Ставка тарифа за протяженность сети, тыс. руб./п.м (без НДС)</t>
  </si>
  <si>
    <t>в том числе, просроченная задолженность заявителя по договору о подключении на отчетную дату, тыс. руб. (без НДС)</t>
  </si>
  <si>
    <t>Размер фактической оплаты заявителем платы за подключение в течение отчетного периода, тыс. руб. (без НДС)</t>
  </si>
  <si>
    <t>ед.</t>
  </si>
  <si>
    <t>км.</t>
  </si>
  <si>
    <t>4.2.</t>
  </si>
  <si>
    <t>4.1.</t>
  </si>
  <si>
    <t>3.1.</t>
  </si>
  <si>
    <t>3.2.</t>
  </si>
  <si>
    <t>тыс. кВт*ч</t>
  </si>
  <si>
    <r>
      <t>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</si>
  <si>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Общее количество электрической энергии</t>
  </si>
  <si>
    <t>Год</t>
  </si>
  <si>
    <t>Объект подключения</t>
  </si>
  <si>
    <t>Частные абоненты</t>
  </si>
  <si>
    <t>4</t>
  </si>
  <si>
    <t>ИТОГО на 2017 год:</t>
  </si>
  <si>
    <t>ИТОГО на 2019 г.:</t>
  </si>
  <si>
    <t>Планируемая подключаемая нагрузка, м3/час</t>
  </si>
  <si>
    <t>Фактически подключенная нагрузка, м3/час</t>
  </si>
  <si>
    <t>Реквизиты заключенного договора, дата, №</t>
  </si>
  <si>
    <t>В соответствии с заключенным договором о подключении</t>
  </si>
  <si>
    <t>Фактическая нагрузка, м3/час</t>
  </si>
  <si>
    <t>Удельный расход электрической энергии, потребляемой в технологическом процессе транспортировки сточных вод на единицу объема транспортируемых сточных вод</t>
  </si>
  <si>
    <t>Удельное количество аварий и засоров в расчете на протяженность канализационной сети в год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</si>
  <si>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</si>
  <si>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Доля проб сточных вод, не соответствующих установленным нормативам допустимых сбросов, лимитам на сбросы для централизованной общесплавной (бытовой) системы водоотведения</t>
  </si>
  <si>
    <t>Объем сточных вод, не подвергшихся очистке</t>
  </si>
  <si>
    <t>Общий объем сточных вод, сбрасываемых в централизованные общесплавные или бытовые системы водоотведения</t>
  </si>
  <si>
    <t>Количество проб сточных вод, не соответствующих установленным нормативам допустимых сбросов, лимитам на сбросы</t>
  </si>
  <si>
    <t>Общее количество проб сточных вод, ед.</t>
  </si>
  <si>
    <t>Общий объем сточных вод</t>
  </si>
  <si>
    <t>Протяженность сетей водоотведения</t>
  </si>
  <si>
    <t>Количество аварий и засоров на канализационных сетях</t>
  </si>
  <si>
    <t xml:space="preserve"> Контроль  расходования средств, полученных за счет платы за подключение (технологическое присоединение) к системе водоотведения</t>
  </si>
  <si>
    <t>Цели реализации мероприятия</t>
  </si>
  <si>
    <t>1. Мероприятия, направленные на повышение надежности</t>
  </si>
  <si>
    <t>X</t>
  </si>
  <si>
    <t>Плановые показатели реализация мероприятий по годам</t>
  </si>
  <si>
    <t>Фактические показатели реализация мероприятий по годам</t>
  </si>
  <si>
    <t xml:space="preserve"> Контроль за соответствием фактически выполненных мероприятий инвестиционной программы мероприятиям, предусмотренным инвестиционной программой при ее утверждении в сфере водоотведения</t>
  </si>
  <si>
    <t>Расходы на реализацию мероприятий инвестиционной программы</t>
  </si>
  <si>
    <t>ИТОГО расходов</t>
  </si>
  <si>
    <t>Потребность в финансировании</t>
  </si>
  <si>
    <t>Доходы от установленной надбавки к тарифу (начислено)</t>
  </si>
  <si>
    <t>Доходы от установленной надбавки к тарифу (с учетом собираемости платежей не менее 93%)</t>
  </si>
  <si>
    <t>11.2.</t>
  </si>
  <si>
    <t>10.1.</t>
  </si>
  <si>
    <t>8.1.</t>
  </si>
  <si>
    <t>Приложение 3.2</t>
  </si>
  <si>
    <t>Исполнение финасового плана (тыс. руб., без НДС)</t>
  </si>
  <si>
    <t>№290 от 25.02.2015г.</t>
  </si>
  <si>
    <t>Существующий колодец на канализации Ду150мм по ул.К.Маркса</t>
  </si>
  <si>
    <t>№01 от 28.07.2014г.</t>
  </si>
  <si>
    <t>Контроль исполнения финансового плана в сфере водоотведения (без учета НДС)</t>
  </si>
  <si>
    <t>Приложение 9.2</t>
  </si>
  <si>
    <t>В том числе, уплата процентов по кредиту</t>
  </si>
  <si>
    <t>Приложение 1.2</t>
  </si>
  <si>
    <t>Приложение 5.2</t>
  </si>
  <si>
    <t>Приложение 6.2</t>
  </si>
  <si>
    <t>Приложение 7.2</t>
  </si>
  <si>
    <t>Приложение 8.2</t>
  </si>
  <si>
    <t>Контроль за соблюдением сроков выполнения мероприятий инвестиционной программы в сфере водоотведения</t>
  </si>
  <si>
    <t>Контроль обоснованности произведенных расходов в сфере водоотведения</t>
  </si>
  <si>
    <t>Сведения о наличии обосновывающих и подтверждающих документов в сфере водоотведения</t>
  </si>
  <si>
    <t>Контроль за соответствием источников финансирования фактически выполненных мероприятий инвестиционной программы финансовому плану в сфере водоотведения</t>
  </si>
  <si>
    <t>Приложение 4.2</t>
  </si>
  <si>
    <t>нет</t>
  </si>
  <si>
    <t>Строительство комплектной канализационной насосной станции производительностью 400 м3/час по ул. Щорса</t>
  </si>
  <si>
    <t xml:space="preserve">№ 10 от 21.03.2017 </t>
  </si>
  <si>
    <t>Прокладка самотечных коллекторов от южной части г. Ейска, протяженностью 5000м, в том числе:</t>
  </si>
  <si>
    <t>по ул. Западной от ул. Казачьей до ул. Щорса</t>
  </si>
  <si>
    <t>по ул. Колхозной от ул. мичурина до ул.Ззападной</t>
  </si>
  <si>
    <t>1.1</t>
  </si>
  <si>
    <t>1.2</t>
  </si>
  <si>
    <t>1.3</t>
  </si>
  <si>
    <t>по ул. Голицына от ул. Шоссейной до ул. Ивановской</t>
  </si>
  <si>
    <t>1.4</t>
  </si>
  <si>
    <t>по ул. ивановской от ул. Голицина до ул. Щорса</t>
  </si>
  <si>
    <t>1.5</t>
  </si>
  <si>
    <t>по ул. Щорса от ул. ивановская до проектируемой КНС</t>
  </si>
  <si>
    <t>В границах ул. Коммунистической-ул. Щорса, внутриплощадочная сеть</t>
  </si>
  <si>
    <t>по ул. Мичурина от ул. Щорса до ул. Колхозной</t>
  </si>
  <si>
    <t>1.7</t>
  </si>
  <si>
    <t>1.6</t>
  </si>
  <si>
    <t>1.8</t>
  </si>
  <si>
    <t>Внутриквартальная сеть, ул. Колхозная-ул. Щорса</t>
  </si>
  <si>
    <t>2</t>
  </si>
  <si>
    <t xml:space="preserve"> </t>
  </si>
  <si>
    <t>Строительство комплексной канализационной насосной станции производительностью 400м3/час</t>
  </si>
  <si>
    <t>Строительство напорного канализационного коллектора от проектируемой КНС по ул. Щорса до ОСВО</t>
  </si>
  <si>
    <t>Реконструкция напорного канализационного коллектора по ул. Нижнесадовой от ул. Горького до приемной камеры ОСВО</t>
  </si>
  <si>
    <t>Реконструкция аварийных участков канализации по ул. Седина-ул. Р.Люксембург, в том числе:</t>
  </si>
  <si>
    <t>5.1</t>
  </si>
  <si>
    <t>участок от ул. Седина до торца МКД №53/3 по ул. Седина</t>
  </si>
  <si>
    <t>5.2</t>
  </si>
  <si>
    <t>участок вдоль МКД №53/3  по ул. Седина</t>
  </si>
  <si>
    <t>6</t>
  </si>
  <si>
    <t>Строительство напорного канализационного коллектора от ул. Краснофлотской, 14 до НСК "Центральная"</t>
  </si>
  <si>
    <t>Инвестиционный проект по строительству, модернизации и реконструкции объектов централизованных систем водоотведения в целях подключения объектов капитального строительства абонентов</t>
  </si>
  <si>
    <t>Прочие расходы, возникшие в связи с реализацией инвестиционной программы (налог на прибыль)</t>
  </si>
  <si>
    <t>км</t>
  </si>
  <si>
    <t>0,355</t>
  </si>
  <si>
    <t>1,22</t>
  </si>
  <si>
    <t>по ул. Ивановской от ул. Голицина до ул. Щорса</t>
  </si>
  <si>
    <t>0,39</t>
  </si>
  <si>
    <t>0,65</t>
  </si>
  <si>
    <t>1,25</t>
  </si>
  <si>
    <t>0,35</t>
  </si>
  <si>
    <t>0,25</t>
  </si>
  <si>
    <t>шт</t>
  </si>
  <si>
    <t>1</t>
  </si>
  <si>
    <t>3,1</t>
  </si>
  <si>
    <t>0,3</t>
  </si>
  <si>
    <t>0,15</t>
  </si>
  <si>
    <t>1,44</t>
  </si>
  <si>
    <t>1-4кв. 2019год</t>
  </si>
  <si>
    <t>1-4кв. 2018год</t>
  </si>
  <si>
    <t>1-4кв. 2017год</t>
  </si>
  <si>
    <t>по ул. Колхозной от ул. Мичурина до ул.Ззападной</t>
  </si>
  <si>
    <t>по ул. Щорса от ул. Ивановская до проектируемой КНС</t>
  </si>
  <si>
    <t>3</t>
  </si>
  <si>
    <t>5</t>
  </si>
  <si>
    <t>Обеспечение водоотведения южной части застройки г. Ейска</t>
  </si>
  <si>
    <t>Обеспечение финансирования дополнительно возникающих расходов</t>
  </si>
  <si>
    <t>Обеспечение вновь подключаемых абонентов Ду 150-500мм от южной части г. Ейска, L-5000м, в том числе:</t>
  </si>
  <si>
    <t>по ул. Западной от ул. Казачьей до ул. Щорса, Ду-500мм, L-535м</t>
  </si>
  <si>
    <t>по ул. Колхозной от ул. Мичурина до ул.Западной</t>
  </si>
  <si>
    <t>по ул. Колхозной от ул. Мичурина до ул.Западной, Ду-400мм, L-355м</t>
  </si>
  <si>
    <t>по ул. Голицына от ул. Шоссейной до ул. Ивановской, Ду-300мм, L-1220м</t>
  </si>
  <si>
    <t>по ул. Ивановской от ул. Голицина до ул. Щорса, Ду-300мм, L-390м</t>
  </si>
  <si>
    <t>В границах ул. Коммунистической-ул. Щорса, внутриплощадочная сеть Ду-200мм, L-1250м</t>
  </si>
  <si>
    <t>Внутриквартальная сеть, ул. Колхозная-ул. Щорса Ду-150мм, L-250м</t>
  </si>
  <si>
    <t>по ул. Щорса от ул. Ивановская до проектируемой КНС, Ду-300мм, L-650м</t>
  </si>
  <si>
    <t>по ул. Мичурина от ул. Щорса до ул. Колхозной, Ду-200мм, L-350м</t>
  </si>
  <si>
    <t>Обеспечение водоотведения южной застройки г.  Ейска, строительство напорного канализационного коллектора от проектируемой КНС по ул. Щорса до ОСВО, Ду-500мм, L-6000м</t>
  </si>
  <si>
    <t xml:space="preserve">Установка КНС WPS700.20.470/3/200FG, производительностью 400м3/час, Обеспечение вновь подключаемых абонентов </t>
  </si>
  <si>
    <t>Строительство комплексной канализационной насосной станции производительностью 400м3/час по ул. Щорса</t>
  </si>
  <si>
    <t>Увеличение пропускной способности существующих коллекторов, снижение доли сетей, нуждающихся в замене, снижение износа сетей водоотведения, повышение надежности системы водоотведения, обеспечение бесперебойной работы системы водоотведения по ул. Нижнесадовой от ул. Горького до приемной камеры ОСВО, Ду-700мм, L-3100м</t>
  </si>
  <si>
    <t>Увеличение пропускной способности существующих коллекторов, снижение доли сетей, нуждающихся в замене, снижение износа сетей водоотведения, повышение надежности системы водоотведения, обеспечение бесперебойной работы системы водоотведения, износ данного участка сети водоотведения- 100%</t>
  </si>
  <si>
    <t>повышение надежности системы водоотведения, обеспечени новых потребителей услугой водоотведения, увеличение индекса строительства сетей водоотведения,  увеличение доли потребителей в жилых домах, обеспеченных доступом к коммунальной инфракструктуре износ данного участка сети водоотведения- 100%</t>
  </si>
  <si>
    <t>Реконструкция аварийных участков канализации по ул. Седина-ул. Р.Люксембург</t>
  </si>
  <si>
    <t>Увеличение пропускной способности существующих коллекторов, снижение доли сетей, нуждающихся в замене, снижение износа сетей водоотведения, повышение надежности системы водоотведения, обеспечение бесперебойной работы системы водоотведения  по ул. Седина-ул. Р.Люксембург, Ду-400мм, L-300м</t>
  </si>
  <si>
    <t>Увеличение пропускной способности существующих коллекторов, снижение доли сетей, нуждающихся в замене, снижение износа сетей водоотведения, повышение надежности системы водоотведения, обеспечение бесперебойной работы системы водоотведения, от ул. Краснофлотской, 14 до НСК "Центральная", Ду-200мм, L-1440м</t>
  </si>
  <si>
    <t>Х</t>
  </si>
  <si>
    <t>4 квартал 2019</t>
  </si>
  <si>
    <t>4 квартал 2018</t>
  </si>
  <si>
    <t>4 квартал 2017</t>
  </si>
  <si>
    <t>Таблица 1. Перечень подключаемых частных абонентов в период реализации инвестиционной программы в г.Ейск</t>
  </si>
  <si>
    <t>2017 - 2019 годы</t>
  </si>
  <si>
    <t>ВСЕГО ЗА 3 года</t>
  </si>
  <si>
    <t>Мукомольный завод по ул. Мичурина, 19/4</t>
  </si>
  <si>
    <t>Административное здание по ул. К.Либкнехта, 72, угол ул. Таманской, 113</t>
  </si>
  <si>
    <t>Административное здание по ул. Б.Хмельницкого, 230</t>
  </si>
  <si>
    <t>Гостиница по ул. Мичурина, 23/5</t>
  </si>
  <si>
    <t>Склады (4шт) по ул. Мичурина, 12</t>
  </si>
  <si>
    <t>Магазин ул. Казачья, 1/1, угол ул. Коммунистической, 20/19</t>
  </si>
  <si>
    <t>Автосервис, по ул. Армавирская, 242</t>
  </si>
  <si>
    <t>"Автотехцентр", пер. Ленинградский, 17</t>
  </si>
  <si>
    <t>Магазин ненпродовольственных товаров по ул. Ленина, 44/2</t>
  </si>
  <si>
    <t>Жилые дома, пос. Ближнеейский, ул. Волгоградская, 9</t>
  </si>
  <si>
    <t>Гостиничный комплекс по ул. Шмидта, 36/1</t>
  </si>
  <si>
    <t>Гостиничный двор (16 квартир) по ул. Шоссейной, 5/1, угол ул. Тенистой, 59</t>
  </si>
  <si>
    <t>Газонаполнительная станция АГКНС по ул. Щорса, 55/5</t>
  </si>
  <si>
    <t>Дилеровский центр по ул. Щорса, 53/6</t>
  </si>
  <si>
    <t>Цех по переработке древесины по ул. Красная, 74/4</t>
  </si>
  <si>
    <t>ВСЕГО на 2017 - 2019 годы:</t>
  </si>
  <si>
    <t>Торгово-развлекательный, выставочный комплекс по ул. Коммунистической-ул. Щорса</t>
  </si>
  <si>
    <t>Земельные участки под реконструируемым и объектами капитального строительства центральной и прибрежной частей города</t>
  </si>
  <si>
    <t>ИТОГО на 2018 год:</t>
  </si>
  <si>
    <t>Микрарайоны 39, 40</t>
  </si>
  <si>
    <t>Таблица 4. Сведения о фактически подключенной нагрузке, не планировавшейся в инвестиционной программы в г. Ейск</t>
  </si>
  <si>
    <t>Таблица 3. Перечень подключаемых объектов в период реализации инвестиционной программы в г. Ейске с присоединенной нагрузкой более 10 м3/час по водоотведению</t>
  </si>
  <si>
    <t>Таблица 2. Перечень подключаемых объектов в период реализации инвестиционной программы в г. Ейске с присоединенной нагрузкой, не превышающей 10 м3/час по водоотведению</t>
  </si>
  <si>
    <t>Средства полученные за счет платы за потребления</t>
  </si>
  <si>
    <t>Итого:</t>
  </si>
  <si>
    <t>Всего по инвестиционному проекту, средства поступающие от оплаты за подключение</t>
  </si>
  <si>
    <t>Подключаемая нагрузка, м3/сут</t>
  </si>
  <si>
    <t>Ставка тарифа за подключаемую (технологически присоединяемую) нагрузку, руб./м3/сут (без НДС)</t>
  </si>
  <si>
    <t xml:space="preserve">Общий размер платы за подключение, тыс. руб. (без НДС) </t>
  </si>
  <si>
    <t xml:space="preserve">Прочие расходы, возникшие в связи с реализацией инвестиционной программы (налог на прибыль) </t>
  </si>
  <si>
    <t>А.В. Пустовит</t>
  </si>
  <si>
    <t>Контроль за достижением плановых значений показателей инвестиционной программы ООО "ЕйскВодоканал", достижение которых предусмотрено в результате реализации соответствующих мероприятий инвестиционной программы в сфере водоотведения 2 квартала</t>
  </si>
  <si>
    <t>г.Ейск, ул. Калинина, 56 ж/д</t>
  </si>
  <si>
    <t>№ 2 от 09.02.2017</t>
  </si>
  <si>
    <t xml:space="preserve">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</si>
  <si>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</si>
  <si>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</t>
  </si>
  <si>
    <t>г.Ейск, ул. Московская 4/ул. Н.Садовая, 49</t>
  </si>
  <si>
    <t>№ 14 от 27.03.2017</t>
  </si>
  <si>
    <t>г.Ейск, ул. Шмидта, 141</t>
  </si>
  <si>
    <t>№ 20 от 04.04.2017</t>
  </si>
  <si>
    <t>г.Ейск, ул. Таманская, 165</t>
  </si>
  <si>
    <t>№ 18 от 04.04.2017</t>
  </si>
  <si>
    <t xml:space="preserve">г.Ейск, ул. Калинина, 60 </t>
  </si>
  <si>
    <t>№ 11 от 24.03.2017</t>
  </si>
  <si>
    <t>г.Ейск, ул. Морская, 223</t>
  </si>
  <si>
    <t>№ 21 от 04.04.2017</t>
  </si>
  <si>
    <t>г.Ейск, ул. Победы, 141</t>
  </si>
  <si>
    <t>№ 16 от 30.03.2017</t>
  </si>
  <si>
    <t>г.Ейск, ул. Седина 53/13</t>
  </si>
  <si>
    <t>№ 17 от 30.03.2017</t>
  </si>
  <si>
    <t>г.Ейск, ул. Балабанова,17</t>
  </si>
  <si>
    <t>№ 22 от 04.04.2017</t>
  </si>
  <si>
    <t>г.Ейск, пер. Сиреневый, 21</t>
  </si>
  <si>
    <t>№ 28 от 13.05.2017</t>
  </si>
  <si>
    <t>г.Ейск, ул. Красная, 77/2</t>
  </si>
  <si>
    <t>№ 25 от 07.04.2017</t>
  </si>
  <si>
    <t>г.Ейск, ул. Мичурина, 25</t>
  </si>
  <si>
    <t>№ 30 от 20.04.2017</t>
  </si>
  <si>
    <t>г.Ейск, ул. Морская, 204</t>
  </si>
  <si>
    <t>№ 29 от 20.04.2017</t>
  </si>
  <si>
    <t xml:space="preserve">г.Ейск, ул. Красная между магазином и киоском ОАО "Роспечать" </t>
  </si>
  <si>
    <t>№ 40 от 26.05.2017</t>
  </si>
  <si>
    <t>г.Ейск, пер. Терновый, 4</t>
  </si>
  <si>
    <t>№ 41 от 26.05.2017</t>
  </si>
  <si>
    <t>№ 42 от 26.05.2017</t>
  </si>
  <si>
    <t>г.Ейск, ул. Шмидта, 207</t>
  </si>
  <si>
    <t>№ 48 от 01.06.2017</t>
  </si>
  <si>
    <t>г.Ейск, ул. Энгельса 4 б</t>
  </si>
  <si>
    <t>№ 35 от 12.05.2017</t>
  </si>
  <si>
    <t>г.Ейск, ул.  Дружбы, 10</t>
  </si>
  <si>
    <t>№ 59 от 22.06.2017</t>
  </si>
  <si>
    <t>г.Ейск, ул. Первомайская, 146</t>
  </si>
  <si>
    <t>№ 58 от 22.06.2017</t>
  </si>
  <si>
    <t>г.Ейск, ул. Янышева, 88</t>
  </si>
  <si>
    <t>№ 62 от 29.06.2017</t>
  </si>
  <si>
    <t xml:space="preserve">жилой дом по ул: Нижнесадовая, 460, </t>
  </si>
  <si>
    <t>№5 от 27.02.2017</t>
  </si>
  <si>
    <t>жилой дом по ул: Армавирская, 173/ул. Полевая, 1</t>
  </si>
  <si>
    <t>жилой дом по ул: Первомайская,75</t>
  </si>
  <si>
    <t>№3 от 09.02.2017</t>
  </si>
  <si>
    <t>жилой дом по ул: Ленина, 47 кв. 12</t>
  </si>
  <si>
    <t>№12 от 27.03.2017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</si>
</sst>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Helv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5" fillId="0" borderId="0"/>
    <xf numFmtId="0" fontId="19" fillId="0" borderId="0"/>
    <xf numFmtId="0" fontId="20" fillId="0" borderId="0"/>
  </cellStyleXfs>
  <cellXfs count="26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left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2" fillId="2" borderId="0" xfId="0" applyFont="1" applyFill="1" applyBorder="1" applyAlignment="1">
      <alignment horizontal="center" vertical="center" wrapText="1"/>
    </xf>
    <xf numFmtId="2" fontId="12" fillId="2" borderId="1" xfId="1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12" fillId="2" borderId="0" xfId="1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2" fontId="12" fillId="3" borderId="1" xfId="1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2" fontId="12" fillId="4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2" fillId="5" borderId="1" xfId="1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16" fillId="5" borderId="1" xfId="0" applyNumberFormat="1" applyFont="1" applyFill="1" applyBorder="1" applyAlignment="1">
      <alignment horizontal="center" vertical="center" wrapText="1"/>
    </xf>
    <xf numFmtId="2" fontId="13" fillId="5" borderId="1" xfId="0" applyNumberFormat="1" applyFont="1" applyFill="1" applyBorder="1" applyAlignment="1">
      <alignment horizontal="center" vertical="center" wrapText="1"/>
    </xf>
    <xf numFmtId="2" fontId="18" fillId="5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2" fontId="5" fillId="5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wrapText="1"/>
    </xf>
    <xf numFmtId="0" fontId="12" fillId="4" borderId="1" xfId="0" applyFont="1" applyFill="1" applyBorder="1" applyAlignment="1">
      <alignment horizontal="center" vertical="center" wrapText="1"/>
    </xf>
    <xf numFmtId="2" fontId="13" fillId="6" borderId="1" xfId="0" applyNumberFormat="1" applyFont="1" applyFill="1" applyBorder="1" applyAlignment="1">
      <alignment horizontal="center" vertical="center" wrapText="1"/>
    </xf>
    <xf numFmtId="2" fontId="12" fillId="6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wrapText="1"/>
    </xf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wrapText="1"/>
    </xf>
    <xf numFmtId="0" fontId="13" fillId="4" borderId="1" xfId="3" applyFont="1" applyFill="1" applyBorder="1" applyAlignment="1">
      <alignment horizontal="center" vertical="center" wrapText="1"/>
    </xf>
    <xf numFmtId="0" fontId="13" fillId="4" borderId="1" xfId="3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top" wrapText="1"/>
    </xf>
    <xf numFmtId="0" fontId="13" fillId="4" borderId="2" xfId="3" applyFont="1" applyFill="1" applyBorder="1" applyAlignment="1">
      <alignment horizontal="center" vertical="center" wrapText="1"/>
    </xf>
    <xf numFmtId="0" fontId="13" fillId="4" borderId="3" xfId="3" applyFont="1" applyFill="1" applyBorder="1" applyAlignment="1">
      <alignment horizontal="center" vertical="center" wrapText="1"/>
    </xf>
    <xf numFmtId="0" fontId="13" fillId="6" borderId="1" xfId="3" applyFont="1" applyFill="1" applyBorder="1" applyAlignment="1">
      <alignment horizontal="center" vertical="center"/>
    </xf>
    <xf numFmtId="0" fontId="13" fillId="5" borderId="1" xfId="3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" fontId="5" fillId="4" borderId="1" xfId="0" applyNumberFormat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0" fontId="17" fillId="4" borderId="1" xfId="0" applyFont="1" applyFill="1" applyBorder="1" applyAlignment="1">
      <alignment horizontal="left" wrapText="1"/>
    </xf>
    <xf numFmtId="0" fontId="13" fillId="4" borderId="6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left" wrapText="1"/>
    </xf>
    <xf numFmtId="0" fontId="16" fillId="4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4" borderId="0" xfId="0" applyFont="1" applyFill="1" applyAlignment="1">
      <alignment horizontal="right" vertical="center" wrapText="1"/>
    </xf>
    <xf numFmtId="0" fontId="0" fillId="0" borderId="0" xfId="0" applyBorder="1"/>
    <xf numFmtId="0" fontId="4" fillId="5" borderId="1" xfId="0" applyFont="1" applyFill="1" applyBorder="1" applyAlignment="1" applyProtection="1">
      <alignment wrapText="1"/>
    </xf>
    <xf numFmtId="164" fontId="5" fillId="6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3" fillId="4" borderId="1" xfId="3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4" fillId="5" borderId="1" xfId="0" applyNumberFormat="1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3" fillId="4" borderId="1" xfId="3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/>
    </xf>
    <xf numFmtId="49" fontId="12" fillId="6" borderId="1" xfId="0" applyNumberFormat="1" applyFont="1" applyFill="1" applyBorder="1" applyAlignment="1">
      <alignment horizontal="center" vertical="center" wrapText="1"/>
    </xf>
    <xf numFmtId="49" fontId="13" fillId="4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right" vertical="center" wrapText="1"/>
    </xf>
    <xf numFmtId="0" fontId="1" fillId="5" borderId="7" xfId="0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0" fillId="5" borderId="8" xfId="0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righ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2" fillId="4" borderId="5" xfId="1" applyFont="1" applyFill="1" applyBorder="1" applyAlignment="1">
      <alignment horizontal="center" vertical="center" wrapText="1"/>
    </xf>
    <xf numFmtId="0" fontId="12" fillId="4" borderId="8" xfId="1" applyFont="1" applyFill="1" applyBorder="1" applyAlignment="1">
      <alignment horizontal="center" vertical="center" wrapText="1"/>
    </xf>
    <xf numFmtId="0" fontId="12" fillId="4" borderId="6" xfId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2" fillId="4" borderId="2" xfId="1" applyFont="1" applyFill="1" applyBorder="1" applyAlignment="1">
      <alignment horizontal="center" vertical="center" wrapText="1"/>
    </xf>
    <xf numFmtId="0" fontId="12" fillId="4" borderId="4" xfId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12" fillId="4" borderId="2" xfId="3" applyFont="1" applyFill="1" applyBorder="1" applyAlignment="1">
      <alignment horizontal="center" vertical="center"/>
    </xf>
    <xf numFmtId="0" fontId="12" fillId="4" borderId="3" xfId="3" applyFont="1" applyFill="1" applyBorder="1" applyAlignment="1">
      <alignment horizontal="center" vertical="center"/>
    </xf>
    <xf numFmtId="0" fontId="12" fillId="4" borderId="4" xfId="3" applyFont="1" applyFill="1" applyBorder="1" applyAlignment="1">
      <alignment horizontal="center" vertical="center"/>
    </xf>
    <xf numFmtId="0" fontId="13" fillId="4" borderId="1" xfId="3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3" fillId="4" borderId="1" xfId="3" applyFont="1" applyFill="1" applyBorder="1" applyAlignment="1">
      <alignment horizontal="center" vertical="center"/>
    </xf>
    <xf numFmtId="0" fontId="13" fillId="4" borderId="5" xfId="3" applyFont="1" applyFill="1" applyBorder="1" applyAlignment="1">
      <alignment horizontal="center" vertical="center" wrapText="1"/>
    </xf>
    <xf numFmtId="0" fontId="13" fillId="4" borderId="6" xfId="3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6" borderId="5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21" fillId="5" borderId="5" xfId="0" applyFont="1" applyFill="1" applyBorder="1" applyAlignment="1" applyProtection="1">
      <alignment horizontal="center" vertical="center" wrapText="1"/>
    </xf>
    <xf numFmtId="0" fontId="0" fillId="5" borderId="6" xfId="0" applyFill="1" applyBorder="1" applyAlignment="1" applyProtection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2 2" xfId="2"/>
    <cellStyle name="Обычный_2Орг и фин план2" xfId="1"/>
  </cellStyles>
  <dxfs count="0"/>
  <tableStyles count="0" defaultTableStyle="TableStyleMedium2" defaultPivotStyle="PivotStyleLight16"/>
  <colors>
    <mruColors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.chernova\Desktop\&#1048;&#1085;&#1074;&#1077;&#1089;&#1090;&#1087;&#1088;&#1086;&#1075;&#1088;&#1072;&#1084;&#1084;&#1099;\&#1058;&#1091;&#1072;&#1087;&#1089;&#1077;%202014%20&#1087;&#1086;&#1089;&#1083;&#1077;&#1076;&#1085;&#1103;&#1103;\2015-2019%20&#1048;&#1055;%20&#1058;&#1091;&#1072;&#1087;&#1089;&#1077;,18.11\&#1060;&#1080;&#1085;&#1072;&#1085;&#1089;&#1086;&#1074;&#1072;&#1103;%20&#1084;&#1086;&#1076;&#1077;&#1083;&#1100;%20&#1074;&#1086;&#1076;&#1086;&#1089;&#1085;&#1072;&#1073;&#1078;&#1077;&#1085;&#1080;&#1077;%20&#1058;&#1091;&#1072;&#1087;&#1089;&#1077;%20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"/>
      <sheetName val="1.2."/>
      <sheetName val="1.3."/>
      <sheetName val="1.4."/>
      <sheetName val="1.5."/>
      <sheetName val="1.6."/>
      <sheetName val="1.7."/>
      <sheetName val="1.8."/>
      <sheetName val="1.9."/>
      <sheetName val="1.10."/>
      <sheetName val="1.11."/>
      <sheetName val="1.12."/>
      <sheetName val="1.13."/>
      <sheetName val="1.14."/>
      <sheetName val="1.15."/>
      <sheetName val="1.16."/>
      <sheetName val="1.17."/>
      <sheetName val="2.1."/>
      <sheetName val="2.2."/>
      <sheetName val="2.3."/>
      <sheetName val="2.4."/>
      <sheetName val="2.5. (ПИР, ПСД)"/>
      <sheetName val="2.5. (СМР)"/>
      <sheetName val="2.6."/>
      <sheetName val="2.7."/>
      <sheetName val="2.8."/>
      <sheetName val="2.9."/>
      <sheetName val="2.10."/>
      <sheetName val="табл. 1.1."/>
      <sheetName val="Табл.3.16-3.17"/>
      <sheetName val="табл.4.1."/>
      <sheetName val="табл.6.1."/>
      <sheetName val="табл.6.5."/>
      <sheetName val="табл.7.2."/>
      <sheetName val="табл.7.3"/>
      <sheetName val="табл.7.4.-7.5"/>
      <sheetName val="табл.7.6"/>
      <sheetName val="Индексы РЭК КК"/>
      <sheetName val="табл.7.7+7.1"/>
      <sheetName val="Табл. 5.2."/>
      <sheetName val="табл.8.1."/>
      <sheetName val="табл.8.2."/>
      <sheetName val="табл.9.1"/>
      <sheetName val="табл.9.3"/>
      <sheetName val="Амортизация текущ пэо"/>
      <sheetName val="приложение 1.5 (ну)"/>
      <sheetName val="приложение 1.5 (бу)"/>
      <sheetName val="объекты более 10 Гкал.ч"/>
      <sheetName val="Расчет инвест составляющей"/>
      <sheetName val="Кредиты ИП 2"/>
      <sheetName val="Кредиты ИП 2 НУ"/>
      <sheetName val="Кредиты ИП 1"/>
      <sheetName val="Кредиты ИП НУ 1"/>
      <sheetName val="налог на имущ-во"/>
      <sheetName val="платы на подкл из пред-ей ИП"/>
      <sheetName val="налог на имущ-во (для отчета)"/>
      <sheetName val="собираемость"/>
      <sheetName val="табл.7.7+7.1 (99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topLeftCell="B1" zoomScale="115" zoomScaleNormal="115" workbookViewId="0">
      <selection activeCell="F62" sqref="F62"/>
    </sheetView>
  </sheetViews>
  <sheetFormatPr defaultColWidth="9.140625" defaultRowHeight="15.75" x14ac:dyDescent="0.25"/>
  <cols>
    <col min="1" max="1" width="9.28515625" style="5" bestFit="1" customWidth="1"/>
    <col min="2" max="2" width="37.140625" style="5" customWidth="1"/>
    <col min="3" max="3" width="10.140625" style="5" bestFit="1" customWidth="1"/>
    <col min="4" max="5" width="10.140625" style="5" customWidth="1"/>
    <col min="6" max="6" width="10.140625" style="5" bestFit="1" customWidth="1"/>
    <col min="7" max="9" width="10.140625" style="5" customWidth="1"/>
    <col min="10" max="15" width="0" style="5" hidden="1" customWidth="1"/>
    <col min="16" max="16" width="9.140625" style="5" hidden="1" customWidth="1"/>
    <col min="17" max="18" width="9.140625" style="5"/>
    <col min="19" max="20" width="0" style="5" hidden="1" customWidth="1"/>
    <col min="21" max="16384" width="9.140625" style="5"/>
  </cols>
  <sheetData>
    <row r="1" spans="1:21" x14ac:dyDescent="0.25">
      <c r="J1" s="176"/>
      <c r="K1" s="176"/>
      <c r="L1" s="176"/>
      <c r="M1" s="176"/>
      <c r="N1" s="176"/>
      <c r="O1" s="16"/>
      <c r="Q1" s="180" t="s">
        <v>184</v>
      </c>
      <c r="R1" s="180"/>
      <c r="S1" s="180"/>
      <c r="T1" s="180"/>
      <c r="U1" s="9"/>
    </row>
    <row r="2" spans="1:21" x14ac:dyDescent="0.25">
      <c r="A2" s="194" t="s">
        <v>181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25"/>
      <c r="U2" s="25"/>
    </row>
    <row r="3" spans="1:2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5.75" hidden="1" customHeight="1" x14ac:dyDescent="0.25">
      <c r="A4" s="172" t="s">
        <v>8</v>
      </c>
      <c r="B4" s="172" t="s">
        <v>72</v>
      </c>
      <c r="C4" s="172" t="s">
        <v>73</v>
      </c>
      <c r="D4" s="179" t="s">
        <v>74</v>
      </c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85" t="s">
        <v>75</v>
      </c>
      <c r="R4" s="186"/>
      <c r="S4" s="181" t="s">
        <v>76</v>
      </c>
      <c r="T4" s="182"/>
      <c r="U4" s="20"/>
    </row>
    <row r="5" spans="1:21" ht="42" hidden="1" customHeight="1" x14ac:dyDescent="0.25">
      <c r="A5" s="173"/>
      <c r="B5" s="173"/>
      <c r="C5" s="173"/>
      <c r="D5" s="177" t="s">
        <v>56</v>
      </c>
      <c r="E5" s="178"/>
      <c r="F5" s="177" t="s">
        <v>25</v>
      </c>
      <c r="G5" s="178"/>
      <c r="H5" s="177" t="s">
        <v>28</v>
      </c>
      <c r="I5" s="178"/>
      <c r="J5" s="177" t="s">
        <v>77</v>
      </c>
      <c r="K5" s="178"/>
      <c r="L5" s="177" t="s">
        <v>78</v>
      </c>
      <c r="M5" s="178"/>
      <c r="N5" s="177" t="s">
        <v>79</v>
      </c>
      <c r="O5" s="178"/>
      <c r="P5" s="32" t="s">
        <v>79</v>
      </c>
      <c r="Q5" s="187"/>
      <c r="R5" s="188"/>
      <c r="S5" s="183"/>
      <c r="T5" s="184"/>
      <c r="U5" s="20"/>
    </row>
    <row r="6" spans="1:21" hidden="1" x14ac:dyDescent="0.25">
      <c r="A6" s="174"/>
      <c r="B6" s="174"/>
      <c r="C6" s="174"/>
      <c r="D6" s="33" t="s">
        <v>70</v>
      </c>
      <c r="E6" s="33" t="s">
        <v>71</v>
      </c>
      <c r="F6" s="33" t="s">
        <v>70</v>
      </c>
      <c r="G6" s="33" t="s">
        <v>71</v>
      </c>
      <c r="H6" s="33" t="s">
        <v>70</v>
      </c>
      <c r="I6" s="33" t="s">
        <v>71</v>
      </c>
      <c r="J6" s="33" t="s">
        <v>70</v>
      </c>
      <c r="K6" s="33" t="s">
        <v>71</v>
      </c>
      <c r="L6" s="33" t="s">
        <v>70</v>
      </c>
      <c r="M6" s="33" t="s">
        <v>71</v>
      </c>
      <c r="N6" s="33" t="s">
        <v>70</v>
      </c>
      <c r="O6" s="33" t="s">
        <v>71</v>
      </c>
      <c r="P6" s="33">
        <f t="shared" ref="P6:P7" si="0">P7+P8</f>
        <v>0</v>
      </c>
      <c r="Q6" s="33" t="s">
        <v>70</v>
      </c>
      <c r="R6" s="33" t="s">
        <v>71</v>
      </c>
      <c r="S6" s="33" t="s">
        <v>70</v>
      </c>
      <c r="T6" s="33" t="s">
        <v>71</v>
      </c>
      <c r="U6" s="24"/>
    </row>
    <row r="7" spans="1:21" ht="25.5" hidden="1" x14ac:dyDescent="0.25">
      <c r="A7" s="32">
        <v>1</v>
      </c>
      <c r="B7" s="86" t="s">
        <v>168</v>
      </c>
      <c r="C7" s="32" t="s">
        <v>80</v>
      </c>
      <c r="D7" s="28">
        <f>D8</f>
        <v>5168.4459999999999</v>
      </c>
      <c r="E7" s="37"/>
      <c r="F7" s="28">
        <f>F8</f>
        <v>5081.8100000000004</v>
      </c>
      <c r="G7" s="37"/>
      <c r="H7" s="28">
        <f>H8</f>
        <v>4033.81</v>
      </c>
      <c r="I7" s="37"/>
      <c r="J7" s="28">
        <v>0</v>
      </c>
      <c r="K7" s="37"/>
      <c r="L7" s="28">
        <v>0</v>
      </c>
      <c r="M7" s="37"/>
      <c r="N7" s="28">
        <v>0</v>
      </c>
      <c r="O7" s="37"/>
      <c r="P7" s="21">
        <f t="shared" si="0"/>
        <v>0</v>
      </c>
      <c r="Q7" s="28" t="e">
        <f>SUM(D7+F7+H7+#REF!+#REF!)</f>
        <v>#REF!</v>
      </c>
      <c r="R7" s="28" t="e">
        <f>SUM(E7+G7+I7+#REF!+#REF!)</f>
        <v>#REF!</v>
      </c>
      <c r="S7" s="28" t="e">
        <f>SUM(D7+F7+H7+#REF!+#REF!+J7+N7+L7)</f>
        <v>#REF!</v>
      </c>
      <c r="T7" s="28" t="e">
        <f>SUM(E7+G7+I7+#REF!+#REF!+K7+O7+M7)</f>
        <v>#REF!</v>
      </c>
      <c r="U7" s="24"/>
    </row>
    <row r="8" spans="1:21" hidden="1" x14ac:dyDescent="0.25">
      <c r="A8" s="34">
        <v>3</v>
      </c>
      <c r="B8" s="87" t="s">
        <v>169</v>
      </c>
      <c r="C8" s="35" t="s">
        <v>80</v>
      </c>
      <c r="D8" s="29">
        <v>5168.4459999999999</v>
      </c>
      <c r="E8" s="38"/>
      <c r="F8" s="29">
        <v>5081.8100000000004</v>
      </c>
      <c r="G8" s="38"/>
      <c r="H8" s="29">
        <v>4033.81</v>
      </c>
      <c r="I8" s="38"/>
      <c r="J8" s="29">
        <v>0</v>
      </c>
      <c r="K8" s="38"/>
      <c r="L8" s="29">
        <v>0</v>
      </c>
      <c r="M8" s="38"/>
      <c r="N8" s="29">
        <v>0</v>
      </c>
      <c r="O8" s="38"/>
      <c r="P8" s="22">
        <v>0</v>
      </c>
      <c r="Q8" s="28" t="e">
        <f>SUM(D8+F8+H8+#REF!+#REF!)</f>
        <v>#REF!</v>
      </c>
      <c r="R8" s="28" t="e">
        <f>SUM(E8+G8+I8+#REF!+#REF!)</f>
        <v>#REF!</v>
      </c>
      <c r="S8" s="28" t="e">
        <f>SUM(D8+F8+H8+#REF!+#REF!+J8+N8+L8)</f>
        <v>#REF!</v>
      </c>
      <c r="T8" s="28" t="e">
        <f>SUM(E8+G8+I8+#REF!+#REF!+K8+O8+M8)</f>
        <v>#REF!</v>
      </c>
      <c r="U8" s="24"/>
    </row>
    <row r="9" spans="1:21" ht="26.25" hidden="1" x14ac:dyDescent="0.25">
      <c r="A9" s="34">
        <v>4</v>
      </c>
      <c r="B9" s="88" t="s">
        <v>81</v>
      </c>
      <c r="C9" s="35" t="s">
        <v>80</v>
      </c>
      <c r="D9" s="29">
        <v>0</v>
      </c>
      <c r="E9" s="38"/>
      <c r="F9" s="29">
        <v>0</v>
      </c>
      <c r="G9" s="38"/>
      <c r="H9" s="29">
        <v>0</v>
      </c>
      <c r="I9" s="38"/>
      <c r="J9" s="29">
        <v>0</v>
      </c>
      <c r="K9" s="38"/>
      <c r="L9" s="29">
        <v>0</v>
      </c>
      <c r="M9" s="38"/>
      <c r="N9" s="29">
        <v>0</v>
      </c>
      <c r="O9" s="38"/>
      <c r="P9" s="22">
        <v>0</v>
      </c>
      <c r="Q9" s="28" t="e">
        <f>SUM(D9+F9+H9+#REF!+#REF!)</f>
        <v>#REF!</v>
      </c>
      <c r="R9" s="28" t="e">
        <f>SUM(E9+G9+I9+#REF!+#REF!)</f>
        <v>#REF!</v>
      </c>
      <c r="S9" s="28" t="e">
        <f>SUM(D9+F9+H9+#REF!+#REF!+J9+N9+L9)</f>
        <v>#REF!</v>
      </c>
      <c r="T9" s="28" t="e">
        <f>SUM(E9+G9+I9+#REF!+#REF!+K9+O9+M9)</f>
        <v>#REF!</v>
      </c>
      <c r="U9" s="24"/>
    </row>
    <row r="10" spans="1:21" hidden="1" x14ac:dyDescent="0.25">
      <c r="A10" s="34">
        <v>5</v>
      </c>
      <c r="B10" s="88" t="s">
        <v>170</v>
      </c>
      <c r="C10" s="35" t="s">
        <v>80</v>
      </c>
      <c r="D10" s="29">
        <f>D8</f>
        <v>5168.4459999999999</v>
      </c>
      <c r="E10" s="38"/>
      <c r="F10" s="29">
        <f>F8</f>
        <v>5081.8100000000004</v>
      </c>
      <c r="G10" s="38"/>
      <c r="H10" s="29">
        <f>H8</f>
        <v>4033.81</v>
      </c>
      <c r="I10" s="38"/>
      <c r="J10" s="29">
        <v>0</v>
      </c>
      <c r="K10" s="38"/>
      <c r="L10" s="29">
        <v>0</v>
      </c>
      <c r="M10" s="38"/>
      <c r="N10" s="29">
        <v>0</v>
      </c>
      <c r="O10" s="38"/>
      <c r="P10" s="22">
        <v>0</v>
      </c>
      <c r="Q10" s="28" t="e">
        <f>SUM(D10+F10+H10+#REF!+#REF!)</f>
        <v>#REF!</v>
      </c>
      <c r="R10" s="28" t="e">
        <f>SUM(E10+G10+I10+#REF!+#REF!)</f>
        <v>#REF!</v>
      </c>
      <c r="S10" s="28" t="e">
        <f>SUM(D10+F10+H10+#REF!+#REF!+J10+N10+L10)</f>
        <v>#REF!</v>
      </c>
      <c r="T10" s="28" t="e">
        <f>SUM(E10+G10+I10+#REF!+#REF!+K10+O10+M10)</f>
        <v>#REF!</v>
      </c>
      <c r="U10" s="24"/>
    </row>
    <row r="11" spans="1:21" ht="26.25" hidden="1" x14ac:dyDescent="0.25">
      <c r="A11" s="34">
        <v>6</v>
      </c>
      <c r="B11" s="88" t="s">
        <v>171</v>
      </c>
      <c r="C11" s="35" t="s">
        <v>80</v>
      </c>
      <c r="D11" s="29">
        <f>D10</f>
        <v>5168.4459999999999</v>
      </c>
      <c r="E11" s="38">
        <v>0</v>
      </c>
      <c r="F11" s="29">
        <f>F10</f>
        <v>5081.8100000000004</v>
      </c>
      <c r="G11" s="38"/>
      <c r="H11" s="29">
        <f>H10</f>
        <v>4033.81</v>
      </c>
      <c r="I11" s="38"/>
      <c r="J11" s="29">
        <v>0</v>
      </c>
      <c r="K11" s="38"/>
      <c r="L11" s="29">
        <v>0</v>
      </c>
      <c r="M11" s="38"/>
      <c r="N11" s="29">
        <v>0</v>
      </c>
      <c r="O11" s="38"/>
      <c r="P11" s="22">
        <f>P10*90.43%+N10*(100-90.43)%</f>
        <v>0</v>
      </c>
      <c r="Q11" s="28" t="e">
        <f>SUM(D11+F11+H11+#REF!+#REF!)</f>
        <v>#REF!</v>
      </c>
      <c r="R11" s="28" t="e">
        <f>SUM(E11+G11+I11+#REF!+#REF!)</f>
        <v>#REF!</v>
      </c>
      <c r="S11" s="28" t="e">
        <f>SUM(D11+F11+H11+#REF!+#REF!+J11+N11+L11)</f>
        <v>#REF!</v>
      </c>
      <c r="T11" s="28" t="e">
        <f>SUM(E11+G11+I11+#REF!+#REF!+K11+O11+M11)</f>
        <v>#REF!</v>
      </c>
      <c r="U11" s="24"/>
    </row>
    <row r="12" spans="1:21" ht="39" hidden="1" x14ac:dyDescent="0.25">
      <c r="A12" s="68">
        <v>7</v>
      </c>
      <c r="B12" s="87" t="s">
        <v>172</v>
      </c>
      <c r="C12" s="35" t="s">
        <v>80</v>
      </c>
      <c r="D12" s="29">
        <f>D11*93%</f>
        <v>4806.6547799999998</v>
      </c>
      <c r="E12" s="38">
        <v>0</v>
      </c>
      <c r="F12" s="29">
        <f>F11*93%</f>
        <v>4726.0833000000002</v>
      </c>
      <c r="G12" s="38"/>
      <c r="H12" s="29">
        <f>H11*93%</f>
        <v>3751.4433000000004</v>
      </c>
      <c r="I12" s="38"/>
      <c r="J12" s="29">
        <v>502.02352764565615</v>
      </c>
      <c r="K12" s="38"/>
      <c r="L12" s="29">
        <v>0</v>
      </c>
      <c r="M12" s="38"/>
      <c r="N12" s="29">
        <v>0</v>
      </c>
      <c r="O12" s="38"/>
      <c r="P12" s="22">
        <f t="shared" ref="P12" si="1">P9+P11-P8</f>
        <v>0</v>
      </c>
      <c r="Q12" s="28" t="e">
        <f>SUM(D12+F12+H12+#REF!+#REF!)</f>
        <v>#REF!</v>
      </c>
      <c r="R12" s="28" t="e">
        <f>SUM(E12+G12+I12+#REF!+#REF!)</f>
        <v>#REF!</v>
      </c>
      <c r="S12" s="28" t="e">
        <f>SUM(D12+F12+H12+#REF!+#REF!+J12+N12+L12)</f>
        <v>#REF!</v>
      </c>
      <c r="T12" s="28" t="e">
        <f>SUM(E12+G12+I12+#REF!+#REF!+K12+O12+M12)</f>
        <v>#REF!</v>
      </c>
      <c r="U12" s="24"/>
    </row>
    <row r="13" spans="1:21" hidden="1" x14ac:dyDescent="0.25">
      <c r="A13" s="69">
        <v>8</v>
      </c>
      <c r="B13" s="89" t="s">
        <v>82</v>
      </c>
      <c r="C13" s="70" t="s">
        <v>80</v>
      </c>
      <c r="D13" s="29">
        <v>-322.63830363955549</v>
      </c>
      <c r="E13" s="38"/>
      <c r="F13" s="29">
        <v>-65.488330107526963</v>
      </c>
      <c r="G13" s="38"/>
      <c r="H13" s="29">
        <v>-29.765762383383844</v>
      </c>
      <c r="I13" s="38"/>
      <c r="J13" s="31">
        <v>502.02352764565615</v>
      </c>
      <c r="K13" s="41"/>
      <c r="L13" s="29">
        <v>0</v>
      </c>
      <c r="M13" s="38"/>
      <c r="N13" s="29">
        <v>0</v>
      </c>
      <c r="O13" s="38"/>
      <c r="P13" s="22">
        <f>-P12</f>
        <v>0</v>
      </c>
      <c r="Q13" s="28" t="e">
        <f>SUM(D13+F13+H13+#REF!+#REF!)</f>
        <v>#REF!</v>
      </c>
      <c r="R13" s="28" t="e">
        <f>SUM(E13+G13+I13+#REF!+#REF!)</f>
        <v>#REF!</v>
      </c>
      <c r="S13" s="28" t="e">
        <f>SUM(D13+F13+H13+#REF!+#REF!+J13+N13+L13)</f>
        <v>#REF!</v>
      </c>
      <c r="T13" s="28" t="e">
        <f>SUM(E13+G13+I13+#REF!+#REF!+K13+O13+M13)</f>
        <v>#REF!</v>
      </c>
      <c r="U13" s="24"/>
    </row>
    <row r="14" spans="1:21" ht="26.25" hidden="1" x14ac:dyDescent="0.25">
      <c r="A14" s="68">
        <v>9</v>
      </c>
      <c r="B14" s="88" t="s">
        <v>83</v>
      </c>
      <c r="C14" s="35" t="s">
        <v>80</v>
      </c>
      <c r="D14" s="30">
        <v>322.63830363955549</v>
      </c>
      <c r="E14" s="39"/>
      <c r="F14" s="30">
        <v>65.488330107526963</v>
      </c>
      <c r="G14" s="39"/>
      <c r="H14" s="30">
        <v>29.765762383383844</v>
      </c>
      <c r="I14" s="39"/>
      <c r="J14" s="30">
        <v>0</v>
      </c>
      <c r="K14" s="39"/>
      <c r="L14" s="30">
        <v>0</v>
      </c>
      <c r="M14" s="39"/>
      <c r="N14" s="30">
        <v>0</v>
      </c>
      <c r="O14" s="39"/>
      <c r="P14" s="23">
        <f t="shared" ref="P14" si="2">P15+P16</f>
        <v>0</v>
      </c>
      <c r="Q14" s="28" t="e">
        <f>SUM(D14+F14+H14+#REF!+#REF!)</f>
        <v>#REF!</v>
      </c>
      <c r="R14" s="28" t="e">
        <f>SUM(E14+G14+I14+#REF!+#REF!)</f>
        <v>#REF!</v>
      </c>
      <c r="S14" s="28" t="e">
        <f>SUM(D14+F14+H14+#REF!+#REF!+J14+N14+L14)</f>
        <v>#REF!</v>
      </c>
      <c r="T14" s="28" t="e">
        <f>SUM(E14+G14+I14+#REF!+#REF!+K14+O14+M14)</f>
        <v>#REF!</v>
      </c>
      <c r="U14" s="24"/>
    </row>
    <row r="15" spans="1:21" ht="26.25" hidden="1" x14ac:dyDescent="0.25">
      <c r="A15" s="34">
        <v>10</v>
      </c>
      <c r="B15" s="88" t="s">
        <v>84</v>
      </c>
      <c r="C15" s="35" t="s">
        <v>80</v>
      </c>
      <c r="D15" s="29">
        <v>75.618352415520832</v>
      </c>
      <c r="E15" s="38"/>
      <c r="F15" s="29">
        <v>154.48659581350998</v>
      </c>
      <c r="G15" s="38"/>
      <c r="H15" s="29">
        <v>158.22404618005717</v>
      </c>
      <c r="I15" s="38"/>
      <c r="J15" s="29">
        <v>41.324151729429801</v>
      </c>
      <c r="K15" s="38"/>
      <c r="L15" s="29">
        <v>31.767676840706699</v>
      </c>
      <c r="M15" s="38"/>
      <c r="N15" s="29">
        <v>14.207763039318644</v>
      </c>
      <c r="O15" s="38"/>
      <c r="P15" s="22">
        <f>'[1]Кредиты ИП 1'!I66+'[1]Кредиты ИП 1'!I113+'[1]Кредиты ИП 1'!I160+'[1]Кредиты ИП 1'!I206+'[1]Кредиты ИП 1'!I251</f>
        <v>0</v>
      </c>
      <c r="Q15" s="28" t="e">
        <f>SUM(D15+F15+H15+#REF!+#REF!)</f>
        <v>#REF!</v>
      </c>
      <c r="R15" s="28" t="e">
        <f>SUM(E15+G15+I15+#REF!+#REF!)</f>
        <v>#REF!</v>
      </c>
      <c r="S15" s="28" t="e">
        <f>SUM(D15+F15+H15+#REF!+#REF!+J15+N15+L15)</f>
        <v>#REF!</v>
      </c>
      <c r="T15" s="28" t="e">
        <f>SUM(E15+G15+I15+#REF!+#REF!+K15+O15+M15)</f>
        <v>#REF!</v>
      </c>
      <c r="U15" s="24"/>
    </row>
    <row r="16" spans="1:21" hidden="1" x14ac:dyDescent="0.25">
      <c r="A16" s="85" t="s">
        <v>174</v>
      </c>
      <c r="B16" s="88" t="s">
        <v>85</v>
      </c>
      <c r="C16" s="35" t="s">
        <v>80</v>
      </c>
      <c r="D16" s="29">
        <v>53.773050606592584</v>
      </c>
      <c r="E16" s="38"/>
      <c r="F16" s="29">
        <v>118.460822897773</v>
      </c>
      <c r="G16" s="38"/>
      <c r="H16" s="29">
        <v>134.33650497959147</v>
      </c>
      <c r="I16" s="38"/>
      <c r="J16" s="29">
        <v>33.004670902293583</v>
      </c>
      <c r="K16" s="38"/>
      <c r="L16" s="29">
        <v>27.799080017931374</v>
      </c>
      <c r="M16" s="38"/>
      <c r="N16" s="29">
        <v>13.777224765399902</v>
      </c>
      <c r="O16" s="38"/>
      <c r="P16" s="22">
        <f>'[1]Кредиты ИП 1'!I67+'[1]Кредиты ИП 1'!I114+'[1]Кредиты ИП 1'!I161+'[1]Кредиты ИП 1'!I207+'[1]Кредиты ИП 1'!I252</f>
        <v>0</v>
      </c>
      <c r="Q16" s="28" t="e">
        <f>SUM(D16+F16+H16+#REF!+#REF!)</f>
        <v>#REF!</v>
      </c>
      <c r="R16" s="28" t="e">
        <f>SUM(E16+G16+I16+#REF!+#REF!)</f>
        <v>#REF!</v>
      </c>
      <c r="S16" s="28" t="e">
        <f>SUM(D16+F16+H16+#REF!+#REF!+J16+N16+L16)</f>
        <v>#REF!</v>
      </c>
      <c r="T16" s="28" t="e">
        <f>SUM(E16+G16+I16+#REF!+#REF!+K16+O16+M16)</f>
        <v>#REF!</v>
      </c>
      <c r="U16" s="24"/>
    </row>
    <row r="17" spans="1:21" hidden="1" x14ac:dyDescent="0.25">
      <c r="A17" s="34" t="s">
        <v>173</v>
      </c>
      <c r="B17" s="90" t="s">
        <v>86</v>
      </c>
      <c r="C17" s="71" t="s">
        <v>80</v>
      </c>
      <c r="D17" s="29">
        <v>21.845301808928241</v>
      </c>
      <c r="E17" s="38"/>
      <c r="F17" s="29">
        <v>36.025772915736972</v>
      </c>
      <c r="G17" s="38"/>
      <c r="H17" s="29"/>
      <c r="I17" s="38"/>
      <c r="J17" s="29"/>
      <c r="K17" s="38"/>
      <c r="L17" s="29"/>
      <c r="M17" s="38"/>
      <c r="N17" s="29"/>
      <c r="O17" s="38"/>
      <c r="P17" s="22"/>
      <c r="Q17" s="28" t="e">
        <f>SUM(D17+F17+H17+#REF!+#REF!)</f>
        <v>#REF!</v>
      </c>
      <c r="R17" s="28" t="e">
        <f>SUM(E17+G17+I17+#REF!+#REF!)</f>
        <v>#REF!</v>
      </c>
      <c r="S17" s="28" t="e">
        <f>SUM(D17+F17+H17+#REF!+#REF!+J17+N17+L17)</f>
        <v>#REF!</v>
      </c>
      <c r="T17" s="28" t="e">
        <f>SUM(E17+G17+I17+#REF!+#REF!+K17+O17+M17)</f>
        <v>#REF!</v>
      </c>
      <c r="U17" s="24"/>
    </row>
    <row r="18" spans="1:21" ht="26.25" hidden="1" x14ac:dyDescent="0.25">
      <c r="A18" s="34">
        <v>11</v>
      </c>
      <c r="B18" s="91" t="s">
        <v>87</v>
      </c>
      <c r="C18" s="71" t="s">
        <v>80</v>
      </c>
      <c r="D18" s="31">
        <v>4630.9639252311526</v>
      </c>
      <c r="E18" s="40"/>
      <c r="F18" s="31">
        <v>5580.6919693026348</v>
      </c>
      <c r="G18" s="40"/>
      <c r="H18" s="31"/>
      <c r="I18" s="40"/>
      <c r="J18" s="31"/>
      <c r="K18" s="40"/>
      <c r="L18" s="31"/>
      <c r="M18" s="40"/>
      <c r="N18" s="31"/>
      <c r="O18" s="40"/>
      <c r="P18" s="18"/>
      <c r="Q18" s="28" t="e">
        <f>SUM(D18+F18+H18+#REF!+#REF!)</f>
        <v>#REF!</v>
      </c>
      <c r="R18" s="28" t="e">
        <f>SUM(E18+G18+I18+#REF!+#REF!)</f>
        <v>#REF!</v>
      </c>
      <c r="S18" s="28" t="e">
        <f>SUM(D18+F18+H18+#REF!+#REF!+J18+N18+L18)</f>
        <v>#REF!</v>
      </c>
      <c r="T18" s="28" t="e">
        <f>SUM(E18+G18+I18+#REF!+#REF!+K18+O18+M18)</f>
        <v>#REF!</v>
      </c>
      <c r="U18" s="24"/>
    </row>
    <row r="19" spans="1:21" hidden="1" x14ac:dyDescent="0.25">
      <c r="A19" s="68">
        <v>8</v>
      </c>
      <c r="B19" s="51" t="s">
        <v>183</v>
      </c>
      <c r="C19" s="71" t="s">
        <v>80</v>
      </c>
      <c r="D19" s="31">
        <v>21.845301808928241</v>
      </c>
      <c r="E19" s="40"/>
      <c r="F19" s="31">
        <v>36.025772915736972</v>
      </c>
      <c r="G19" s="40"/>
      <c r="H19" s="31">
        <v>23.887541200465709</v>
      </c>
      <c r="I19" s="40"/>
      <c r="J19" s="31">
        <v>8.3194808271362213</v>
      </c>
      <c r="K19" s="40"/>
      <c r="L19" s="31">
        <v>3.9685968227753237</v>
      </c>
      <c r="M19" s="40"/>
      <c r="N19" s="31">
        <v>0.43053827391874205</v>
      </c>
      <c r="O19" s="40"/>
      <c r="P19" s="18"/>
      <c r="Q19" s="28" t="e">
        <f>SUM(D19+F19+H19+#REF!+#REF!)</f>
        <v>#REF!</v>
      </c>
      <c r="R19" s="28" t="e">
        <f>SUM(E19+G19+I19+#REF!+#REF!)</f>
        <v>#REF!</v>
      </c>
      <c r="S19" s="28" t="e">
        <f>SUM(D19+F19+H19+#REF!+#REF!+J19+N19+L19)</f>
        <v>#REF!</v>
      </c>
      <c r="T19" s="28" t="e">
        <f>SUM(E19+G19+I19+#REF!+#REF!+K19+O19+M19)</f>
        <v>#REF!</v>
      </c>
      <c r="U19" s="24"/>
    </row>
    <row r="20" spans="1:21" ht="26.25" hidden="1" x14ac:dyDescent="0.25">
      <c r="A20" s="34">
        <v>9</v>
      </c>
      <c r="B20" s="91" t="s">
        <v>87</v>
      </c>
      <c r="C20" s="34" t="s">
        <v>80</v>
      </c>
      <c r="D20" s="29">
        <f>D19+D10</f>
        <v>5190.2913018089284</v>
      </c>
      <c r="E20" s="38">
        <f>E11</f>
        <v>0</v>
      </c>
      <c r="F20" s="29">
        <f>F19+F10</f>
        <v>5117.8357729157369</v>
      </c>
      <c r="G20" s="38"/>
      <c r="H20" s="29">
        <f>H19+H10</f>
        <v>4057.6975412004658</v>
      </c>
      <c r="I20" s="38"/>
      <c r="J20" s="29">
        <v>8.3194808271362213</v>
      </c>
      <c r="K20" s="38"/>
      <c r="L20" s="29">
        <v>3.9685968227753237</v>
      </c>
      <c r="M20" s="38"/>
      <c r="N20" s="29">
        <v>0.43053827391874205</v>
      </c>
      <c r="O20" s="38"/>
      <c r="P20" s="22">
        <f>P16+P7</f>
        <v>0</v>
      </c>
      <c r="Q20" s="28" t="e">
        <f>SUM(D20+F20+H20+#REF!+#REF!)</f>
        <v>#REF!</v>
      </c>
      <c r="R20" s="28" t="e">
        <f>SUM(E20+G20+I20+#REF!+#REF!)</f>
        <v>#REF!</v>
      </c>
      <c r="S20" s="28" t="e">
        <f>SUM(D20+F20+H20+#REF!+#REF!+J20+N20+L20)</f>
        <v>#REF!</v>
      </c>
      <c r="T20" s="28" t="e">
        <f>SUM(E20+G20+I20+#REF!+#REF!+K20+O20+M20)</f>
        <v>#REF!</v>
      </c>
      <c r="U20" s="24"/>
    </row>
    <row r="21" spans="1:21" hidden="1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4"/>
      <c r="T21" s="24"/>
      <c r="U21" s="24"/>
    </row>
    <row r="22" spans="1:21" hidden="1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4"/>
      <c r="T22" s="24"/>
      <c r="U22" s="24"/>
    </row>
    <row r="23" spans="1:21" ht="15.75" hidden="1" customHeight="1" x14ac:dyDescent="0.25">
      <c r="A23" s="172" t="s">
        <v>8</v>
      </c>
      <c r="B23" s="172" t="s">
        <v>72</v>
      </c>
      <c r="C23" s="172" t="s">
        <v>73</v>
      </c>
      <c r="D23" s="189" t="s">
        <v>88</v>
      </c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1"/>
      <c r="P23" s="192" t="s">
        <v>75</v>
      </c>
      <c r="Q23" s="185" t="s">
        <v>75</v>
      </c>
      <c r="R23" s="186"/>
      <c r="S23" s="181" t="s">
        <v>76</v>
      </c>
      <c r="T23" s="182"/>
      <c r="U23" s="26"/>
    </row>
    <row r="24" spans="1:21" ht="41.25" hidden="1" customHeight="1" x14ac:dyDescent="0.25">
      <c r="A24" s="173"/>
      <c r="B24" s="173"/>
      <c r="C24" s="173"/>
      <c r="D24" s="177" t="s">
        <v>56</v>
      </c>
      <c r="E24" s="178"/>
      <c r="F24" s="177" t="s">
        <v>25</v>
      </c>
      <c r="G24" s="178"/>
      <c r="H24" s="177" t="s">
        <v>28</v>
      </c>
      <c r="I24" s="178"/>
      <c r="J24" s="177" t="s">
        <v>77</v>
      </c>
      <c r="K24" s="178"/>
      <c r="L24" s="168" t="s">
        <v>78</v>
      </c>
      <c r="M24" s="168"/>
      <c r="N24" s="168" t="s">
        <v>79</v>
      </c>
      <c r="O24" s="168"/>
      <c r="P24" s="193"/>
      <c r="Q24" s="187"/>
      <c r="R24" s="188"/>
      <c r="S24" s="183"/>
      <c r="T24" s="184"/>
      <c r="U24" s="26"/>
    </row>
    <row r="25" spans="1:21" hidden="1" x14ac:dyDescent="0.25">
      <c r="A25" s="174"/>
      <c r="B25" s="174"/>
      <c r="C25" s="174"/>
      <c r="D25" s="33" t="s">
        <v>70</v>
      </c>
      <c r="E25" s="33" t="s">
        <v>71</v>
      </c>
      <c r="F25" s="33" t="s">
        <v>70</v>
      </c>
      <c r="G25" s="33" t="s">
        <v>71</v>
      </c>
      <c r="H25" s="33" t="s">
        <v>70</v>
      </c>
      <c r="I25" s="33" t="s">
        <v>71</v>
      </c>
      <c r="J25" s="33" t="s">
        <v>70</v>
      </c>
      <c r="K25" s="33" t="s">
        <v>71</v>
      </c>
      <c r="L25" s="33" t="s">
        <v>70</v>
      </c>
      <c r="M25" s="33" t="s">
        <v>71</v>
      </c>
      <c r="N25" s="33" t="s">
        <v>70</v>
      </c>
      <c r="O25" s="33" t="s">
        <v>71</v>
      </c>
      <c r="P25" s="33">
        <f t="shared" ref="P25" si="3">P26+P27</f>
        <v>45702.8</v>
      </c>
      <c r="Q25" s="33" t="s">
        <v>70</v>
      </c>
      <c r="R25" s="33" t="s">
        <v>71</v>
      </c>
      <c r="S25" s="33" t="s">
        <v>70</v>
      </c>
      <c r="T25" s="33" t="s">
        <v>71</v>
      </c>
      <c r="U25" s="24"/>
    </row>
    <row r="26" spans="1:21" ht="29.25" hidden="1" customHeight="1" x14ac:dyDescent="0.25">
      <c r="A26" s="32">
        <v>1</v>
      </c>
      <c r="B26" s="86" t="s">
        <v>168</v>
      </c>
      <c r="C26" s="32" t="s">
        <v>80</v>
      </c>
      <c r="D26" s="28">
        <f>D27</f>
        <v>7314.13</v>
      </c>
      <c r="E26" s="37"/>
      <c r="F26" s="28">
        <f>F27</f>
        <v>7972</v>
      </c>
      <c r="G26" s="37"/>
      <c r="H26" s="28">
        <f>H27</f>
        <v>7565.27</v>
      </c>
      <c r="I26" s="37"/>
      <c r="J26" s="28">
        <v>0</v>
      </c>
      <c r="K26" s="37"/>
      <c r="L26" s="28">
        <v>0</v>
      </c>
      <c r="M26" s="37"/>
      <c r="N26" s="29">
        <v>0</v>
      </c>
      <c r="O26" s="37"/>
      <c r="P26" s="21">
        <f>SUM(D26:I26)</f>
        <v>22851.4</v>
      </c>
      <c r="Q26" s="28" t="e">
        <f>SUM(D26+F26+H26+#REF!+#REF!)</f>
        <v>#REF!</v>
      </c>
      <c r="R26" s="28" t="e">
        <f>SUM(E26+G26+I26+#REF!+#REF!)</f>
        <v>#REF!</v>
      </c>
      <c r="S26" s="28" t="e">
        <f>SUM(D26+F26+H26+#REF!+#REF!+J26+N26+L26)</f>
        <v>#REF!</v>
      </c>
      <c r="T26" s="28" t="e">
        <f>SUM(E26+G26+I26+#REF!+#REF!+K26+O26+M26)</f>
        <v>#REF!</v>
      </c>
      <c r="U26" s="24"/>
    </row>
    <row r="27" spans="1:21" hidden="1" x14ac:dyDescent="0.25">
      <c r="A27" s="34">
        <v>2</v>
      </c>
      <c r="B27" s="50" t="s">
        <v>169</v>
      </c>
      <c r="C27" s="34" t="s">
        <v>80</v>
      </c>
      <c r="D27" s="29">
        <v>7314.13</v>
      </c>
      <c r="E27" s="38"/>
      <c r="F27" s="29">
        <v>7972</v>
      </c>
      <c r="G27" s="38"/>
      <c r="H27" s="29">
        <v>7565.27</v>
      </c>
      <c r="I27" s="38"/>
      <c r="J27" s="29">
        <v>0</v>
      </c>
      <c r="K27" s="38"/>
      <c r="L27" s="29">
        <v>0</v>
      </c>
      <c r="M27" s="38"/>
      <c r="N27" s="29">
        <v>0</v>
      </c>
      <c r="O27" s="38"/>
      <c r="P27" s="21">
        <f>SUM(D27:I27)</f>
        <v>22851.4</v>
      </c>
      <c r="Q27" s="28" t="e">
        <f>SUM(D27+F27+H27+#REF!+#REF!)</f>
        <v>#REF!</v>
      </c>
      <c r="R27" s="28" t="e">
        <f>SUM(E27+G27+I27+#REF!+#REF!)</f>
        <v>#REF!</v>
      </c>
      <c r="S27" s="28" t="e">
        <f>SUM(D27+F27+H27+#REF!+#REF!+J27+N27+L27)</f>
        <v>#REF!</v>
      </c>
      <c r="T27" s="28" t="e">
        <f>SUM(E27+G27+I27+#REF!+#REF!+K27+O27+M27)</f>
        <v>#REF!</v>
      </c>
      <c r="U27" s="24"/>
    </row>
    <row r="28" spans="1:21" ht="25.5" hidden="1" x14ac:dyDescent="0.25">
      <c r="A28" s="34">
        <v>3</v>
      </c>
      <c r="B28" s="50" t="s">
        <v>81</v>
      </c>
      <c r="C28" s="34" t="s">
        <v>80</v>
      </c>
      <c r="D28" s="29">
        <v>0</v>
      </c>
      <c r="E28" s="38"/>
      <c r="F28" s="29">
        <v>0</v>
      </c>
      <c r="G28" s="38"/>
      <c r="H28" s="29">
        <v>0</v>
      </c>
      <c r="I28" s="38"/>
      <c r="J28" s="29">
        <v>0</v>
      </c>
      <c r="K28" s="38"/>
      <c r="L28" s="29">
        <v>0</v>
      </c>
      <c r="M28" s="38"/>
      <c r="N28" s="29">
        <v>0</v>
      </c>
      <c r="O28" s="38"/>
      <c r="P28" s="21">
        <f>SUM(D28:I28)</f>
        <v>0</v>
      </c>
      <c r="Q28" s="28" t="e">
        <f>SUM(D28+F28+H28+#REF!+#REF!)</f>
        <v>#REF!</v>
      </c>
      <c r="R28" s="28" t="e">
        <f>SUM(E28+G28+I28+#REF!+#REF!)</f>
        <v>#REF!</v>
      </c>
      <c r="S28" s="28" t="e">
        <f>SUM(D28+F28+H28+#REF!+#REF!+J28+N28+L28)</f>
        <v>#REF!</v>
      </c>
      <c r="T28" s="28" t="e">
        <f>SUM(E28+G28+I28+#REF!+#REF!+K28+O28+M28)</f>
        <v>#REF!</v>
      </c>
      <c r="U28" s="24"/>
    </row>
    <row r="29" spans="1:21" hidden="1" x14ac:dyDescent="0.25">
      <c r="A29" s="36">
        <v>4</v>
      </c>
      <c r="B29" s="92" t="s">
        <v>170</v>
      </c>
      <c r="C29" s="34" t="s">
        <v>80</v>
      </c>
      <c r="D29" s="30">
        <f>D27</f>
        <v>7314.13</v>
      </c>
      <c r="E29" s="42">
        <v>2131.23</v>
      </c>
      <c r="F29" s="30">
        <f>F27</f>
        <v>7972</v>
      </c>
      <c r="G29" s="42"/>
      <c r="H29" s="30">
        <f>H27</f>
        <v>7565.27</v>
      </c>
      <c r="I29" s="42"/>
      <c r="J29" s="27">
        <v>0</v>
      </c>
      <c r="K29" s="42"/>
      <c r="L29" s="27">
        <v>0</v>
      </c>
      <c r="M29" s="42"/>
      <c r="N29" s="29">
        <v>0</v>
      </c>
      <c r="O29" s="42"/>
      <c r="P29" s="21">
        <f>SUM(D29:I29)</f>
        <v>24982.63</v>
      </c>
      <c r="Q29" s="28" t="e">
        <f>SUM(D29+F29+H29+#REF!+#REF!)</f>
        <v>#REF!</v>
      </c>
      <c r="R29" s="28" t="e">
        <f>SUM(E29+G29+I29+#REF!+#REF!)</f>
        <v>#REF!</v>
      </c>
      <c r="S29" s="28" t="e">
        <f>SUM(D29+F29+H29+#REF!+#REF!+J29+N29+L29)</f>
        <v>#REF!</v>
      </c>
      <c r="T29" s="28" t="e">
        <f>SUM(E29+G29+I29+#REF!+#REF!+K29+O29+M29)</f>
        <v>#REF!</v>
      </c>
      <c r="U29" s="24"/>
    </row>
    <row r="30" spans="1:21" ht="25.5" hidden="1" x14ac:dyDescent="0.25">
      <c r="A30" s="34">
        <v>5</v>
      </c>
      <c r="B30" s="51" t="s">
        <v>89</v>
      </c>
      <c r="C30" s="34" t="s">
        <v>80</v>
      </c>
      <c r="D30" s="29">
        <f>D29</f>
        <v>7314.13</v>
      </c>
      <c r="E30" s="38">
        <v>2131.23</v>
      </c>
      <c r="F30" s="29">
        <f>F29</f>
        <v>7972</v>
      </c>
      <c r="G30" s="38"/>
      <c r="H30" s="29">
        <f>H29</f>
        <v>7565.27</v>
      </c>
      <c r="I30" s="38"/>
      <c r="J30" s="29">
        <v>0</v>
      </c>
      <c r="K30" s="38"/>
      <c r="L30" s="29">
        <v>0</v>
      </c>
      <c r="M30" s="38"/>
      <c r="N30" s="29">
        <v>0</v>
      </c>
      <c r="O30" s="38"/>
      <c r="P30" s="21">
        <v>0</v>
      </c>
      <c r="Q30" s="28" t="e">
        <f>SUM(D30+F30+H30+#REF!+#REF!)</f>
        <v>#REF!</v>
      </c>
      <c r="R30" s="28" t="e">
        <f>SUM(E30+G30+I30+#REF!+#REF!)</f>
        <v>#REF!</v>
      </c>
      <c r="S30" s="28" t="e">
        <f>SUM(D30+F30+H30+#REF!+#REF!+J30+N30+L30)</f>
        <v>#REF!</v>
      </c>
      <c r="T30" s="28" t="e">
        <f>SUM(E30+G30+I30+#REF!+#REF!+K30+O30+M30)</f>
        <v>#REF!</v>
      </c>
      <c r="U30" s="24"/>
    </row>
    <row r="31" spans="1:21" hidden="1" x14ac:dyDescent="0.25">
      <c r="A31" s="34">
        <v>6</v>
      </c>
      <c r="B31" s="50" t="s">
        <v>82</v>
      </c>
      <c r="C31" s="34" t="s">
        <v>80</v>
      </c>
      <c r="D31" s="29">
        <v>-999.89965490908344</v>
      </c>
      <c r="E31" s="38"/>
      <c r="F31" s="29">
        <v>452.05094728047698</v>
      </c>
      <c r="G31" s="38"/>
      <c r="H31" s="29">
        <v>-1201.1931400719541</v>
      </c>
      <c r="I31" s="38"/>
      <c r="J31" s="29">
        <v>0</v>
      </c>
      <c r="K31" s="38"/>
      <c r="L31" s="29">
        <v>0</v>
      </c>
      <c r="M31" s="38"/>
      <c r="N31" s="29">
        <v>0</v>
      </c>
      <c r="O31" s="38"/>
      <c r="P31" s="21">
        <f>SUM(D31:I31)</f>
        <v>-1749.0418477005605</v>
      </c>
      <c r="Q31" s="28" t="e">
        <f>SUM(D31+F31+H31+#REF!+#REF!)</f>
        <v>#REF!</v>
      </c>
      <c r="R31" s="28" t="e">
        <f>SUM(E31+G31+I31+#REF!+#REF!)</f>
        <v>#REF!</v>
      </c>
      <c r="S31" s="28" t="e">
        <f>SUM(D31+F31+H31+#REF!+#REF!+J31+N31+L31)</f>
        <v>#REF!</v>
      </c>
      <c r="T31" s="28" t="e">
        <f>SUM(E31+G31+I31+#REF!+#REF!+K31+O31+M31)</f>
        <v>#REF!</v>
      </c>
      <c r="U31" s="24"/>
    </row>
    <row r="32" spans="1:21" ht="25.5" hidden="1" x14ac:dyDescent="0.25">
      <c r="A32" s="34">
        <v>7</v>
      </c>
      <c r="B32" s="51" t="s">
        <v>83</v>
      </c>
      <c r="C32" s="34" t="s">
        <v>80</v>
      </c>
      <c r="D32" s="29">
        <v>999.89965490908344</v>
      </c>
      <c r="E32" s="38"/>
      <c r="F32" s="29">
        <v>0</v>
      </c>
      <c r="G32" s="38"/>
      <c r="H32" s="29">
        <v>749.1421927914771</v>
      </c>
      <c r="I32" s="38"/>
      <c r="J32" s="29">
        <v>0</v>
      </c>
      <c r="K32" s="38"/>
      <c r="L32" s="29">
        <v>0</v>
      </c>
      <c r="M32" s="38"/>
      <c r="N32" s="29">
        <v>0</v>
      </c>
      <c r="O32" s="38"/>
      <c r="P32" s="21">
        <f>SUM(D32:I32)</f>
        <v>1749.0418477005605</v>
      </c>
      <c r="Q32" s="28" t="e">
        <f>SUM(D32+F32+H32+#REF!+#REF!)</f>
        <v>#REF!</v>
      </c>
      <c r="R32" s="28" t="e">
        <f>SUM(E32+G32+I32+#REF!+#REF!)</f>
        <v>#REF!</v>
      </c>
      <c r="S32" s="28" t="e">
        <f>SUM(D32+F32+H32+#REF!+#REF!+J32+N32+L32)</f>
        <v>#REF!</v>
      </c>
      <c r="T32" s="28" t="e">
        <f>SUM(E32+G32+I32+#REF!+#REF!+K32+O32+M32)</f>
        <v>#REF!</v>
      </c>
      <c r="U32" s="24"/>
    </row>
    <row r="33" spans="1:21" ht="25.5" hidden="1" x14ac:dyDescent="0.25">
      <c r="A33" s="34">
        <v>8</v>
      </c>
      <c r="B33" s="92" t="s">
        <v>84</v>
      </c>
      <c r="C33" s="34" t="s">
        <v>80</v>
      </c>
      <c r="D33" s="30">
        <v>0</v>
      </c>
      <c r="E33" s="39"/>
      <c r="F33" s="30">
        <v>431.2067261795421</v>
      </c>
      <c r="G33" s="39"/>
      <c r="H33" s="30">
        <v>556.79194486959034</v>
      </c>
      <c r="I33" s="39"/>
      <c r="J33" s="30">
        <v>828.34866005962635</v>
      </c>
      <c r="K33" s="39"/>
      <c r="L33" s="30">
        <v>315.38886485284854</v>
      </c>
      <c r="M33" s="39"/>
      <c r="N33" s="29">
        <v>0</v>
      </c>
      <c r="O33" s="39"/>
      <c r="P33" s="21">
        <f>SUM(D33:I33)</f>
        <v>987.99867104913244</v>
      </c>
      <c r="Q33" s="28" t="e">
        <f>SUM(D33+F33+H33+#REF!+#REF!)</f>
        <v>#REF!</v>
      </c>
      <c r="R33" s="28" t="e">
        <f>SUM(E33+G33+I33+#REF!+#REF!)</f>
        <v>#REF!</v>
      </c>
      <c r="S33" s="28" t="e">
        <f>SUM(D33+F33+H33+#REF!+#REF!+J33+N33+L33)</f>
        <v>#REF!</v>
      </c>
      <c r="T33" s="28" t="e">
        <f>SUM(E33+G33+I33+#REF!+#REF!+K33+O33+M33)</f>
        <v>#REF!</v>
      </c>
      <c r="U33" s="24"/>
    </row>
    <row r="34" spans="1:21" hidden="1" x14ac:dyDescent="0.25">
      <c r="A34" s="34" t="s">
        <v>175</v>
      </c>
      <c r="B34" s="50" t="s">
        <v>85</v>
      </c>
      <c r="C34" s="34" t="s">
        <v>80</v>
      </c>
      <c r="D34" s="29">
        <v>0</v>
      </c>
      <c r="E34" s="38"/>
      <c r="F34" s="29">
        <v>333.29988496969446</v>
      </c>
      <c r="G34" s="38"/>
      <c r="H34" s="29">
        <v>458.15691710160729</v>
      </c>
      <c r="I34" s="38"/>
      <c r="J34" s="29">
        <v>736.52028517986139</v>
      </c>
      <c r="K34" s="38"/>
      <c r="L34" s="29">
        <v>305.83162652397431</v>
      </c>
      <c r="M34" s="38"/>
      <c r="N34" s="29">
        <v>0</v>
      </c>
      <c r="O34" s="38"/>
      <c r="P34" s="21">
        <f>SUM(D34:J34)</f>
        <v>1527.9770872511631</v>
      </c>
      <c r="Q34" s="28" t="e">
        <f>SUM(D34+F34+H34+#REF!+#REF!)</f>
        <v>#REF!</v>
      </c>
      <c r="R34" s="28" t="e">
        <f>SUM(E34+G34+I34+#REF!+#REF!)</f>
        <v>#REF!</v>
      </c>
      <c r="S34" s="28" t="e">
        <f>SUM(D34+F34+H34+#REF!+#REF!+J34+N34+L34)</f>
        <v>#REF!</v>
      </c>
      <c r="T34" s="28" t="e">
        <f>SUM(E34+G34+I34+#REF!+#REF!+K34+O34+M34)</f>
        <v>#REF!</v>
      </c>
      <c r="U34" s="24"/>
    </row>
    <row r="35" spans="1:21" hidden="1" x14ac:dyDescent="0.25">
      <c r="A35" s="34">
        <v>6</v>
      </c>
      <c r="B35" s="51" t="s">
        <v>183</v>
      </c>
      <c r="C35" s="34" t="s">
        <v>80</v>
      </c>
      <c r="D35" s="29">
        <v>0</v>
      </c>
      <c r="E35" s="38"/>
      <c r="F35" s="29">
        <v>97.906841209847656</v>
      </c>
      <c r="G35" s="38"/>
      <c r="H35" s="29">
        <v>98.635027767983047</v>
      </c>
      <c r="I35" s="38"/>
      <c r="J35" s="29">
        <v>91.828374879764937</v>
      </c>
      <c r="K35" s="38"/>
      <c r="L35" s="29">
        <v>9.5572383288742504</v>
      </c>
      <c r="M35" s="38"/>
      <c r="N35" s="29">
        <v>0</v>
      </c>
      <c r="O35" s="38"/>
      <c r="P35" s="21">
        <f>SUM(D35:I35)</f>
        <v>196.54186897783069</v>
      </c>
      <c r="Q35" s="28" t="e">
        <f>SUM(D35+F35+H35+#REF!+#REF!)</f>
        <v>#REF!</v>
      </c>
      <c r="R35" s="28" t="e">
        <f>SUM(E35+G35+I35+#REF!+#REF!)</f>
        <v>#REF!</v>
      </c>
      <c r="S35" s="28" t="e">
        <f>SUM(D35+F35+H35+#REF!+#REF!+J35+N35+L35)</f>
        <v>#REF!</v>
      </c>
      <c r="T35" s="28" t="e">
        <f>SUM(E35+G35+I35+#REF!+#REF!+K35+O35+M35)</f>
        <v>#REF!</v>
      </c>
      <c r="U35" s="24"/>
    </row>
    <row r="36" spans="1:21" ht="29.25" hidden="1" customHeight="1" x14ac:dyDescent="0.25">
      <c r="A36" s="34">
        <v>7</v>
      </c>
      <c r="B36" s="51" t="s">
        <v>87</v>
      </c>
      <c r="C36" s="34" t="s">
        <v>80</v>
      </c>
      <c r="D36" s="29">
        <f>D35+D29</f>
        <v>7314.13</v>
      </c>
      <c r="E36" s="38">
        <f>E29</f>
        <v>2131.23</v>
      </c>
      <c r="F36" s="29">
        <f>F35+F29</f>
        <v>8069.9068412098477</v>
      </c>
      <c r="G36" s="38"/>
      <c r="H36" s="29">
        <f>H35+H29</f>
        <v>7663.9050277679835</v>
      </c>
      <c r="I36" s="38"/>
      <c r="J36" s="29">
        <v>91.828374879764937</v>
      </c>
      <c r="K36" s="38"/>
      <c r="L36" s="29">
        <v>9.5572383288742504</v>
      </c>
      <c r="M36" s="38"/>
      <c r="N36" s="29">
        <v>0</v>
      </c>
      <c r="O36" s="38"/>
      <c r="P36" s="21">
        <f>SUM(D36:I36)</f>
        <v>25179.171868977835</v>
      </c>
      <c r="Q36" s="28" t="e">
        <f>SUM(D36+F36+H36+#REF!+#REF!)</f>
        <v>#REF!</v>
      </c>
      <c r="R36" s="28" t="e">
        <f>SUM(E36+G36+I36+#REF!+#REF!)</f>
        <v>#REF!</v>
      </c>
      <c r="S36" s="28" t="e">
        <f>SUM(D36+F36+H36+#REF!+#REF!+J36+N36+L36)</f>
        <v>#REF!</v>
      </c>
      <c r="T36" s="28" t="e">
        <f>SUM(E36+G36+I36+#REF!+#REF!+K36+O36+M36)</f>
        <v>#REF!</v>
      </c>
      <c r="U36" s="24"/>
    </row>
    <row r="37" spans="1:21" hidden="1" x14ac:dyDescent="0.25"/>
    <row r="38" spans="1:21" hidden="1" x14ac:dyDescent="0.25"/>
    <row r="39" spans="1:21" hidden="1" x14ac:dyDescent="0.25"/>
    <row r="40" spans="1:21" ht="15.75" customHeight="1" x14ac:dyDescent="0.25">
      <c r="A40" s="170" t="s">
        <v>8</v>
      </c>
      <c r="B40" s="171" t="s">
        <v>90</v>
      </c>
      <c r="C40" s="172" t="s">
        <v>73</v>
      </c>
      <c r="D40" s="170" t="s">
        <v>177</v>
      </c>
      <c r="E40" s="170"/>
      <c r="F40" s="170"/>
      <c r="G40" s="170"/>
      <c r="H40" s="170"/>
      <c r="I40" s="170"/>
    </row>
    <row r="41" spans="1:21" x14ac:dyDescent="0.25">
      <c r="A41" s="170"/>
      <c r="B41" s="171"/>
      <c r="C41" s="173"/>
      <c r="D41" s="168" t="s">
        <v>28</v>
      </c>
      <c r="E41" s="168"/>
      <c r="F41" s="168" t="s">
        <v>29</v>
      </c>
      <c r="G41" s="168"/>
      <c r="H41" s="168" t="s">
        <v>57</v>
      </c>
      <c r="I41" s="168"/>
    </row>
    <row r="42" spans="1:21" x14ac:dyDescent="0.25">
      <c r="A42" s="170"/>
      <c r="B42" s="171"/>
      <c r="C42" s="174"/>
      <c r="D42" s="33" t="s">
        <v>70</v>
      </c>
      <c r="E42" s="33" t="s">
        <v>71</v>
      </c>
      <c r="F42" s="33" t="s">
        <v>70</v>
      </c>
      <c r="G42" s="33" t="s">
        <v>71</v>
      </c>
      <c r="H42" s="33" t="s">
        <v>70</v>
      </c>
      <c r="I42" s="33" t="s">
        <v>71</v>
      </c>
    </row>
    <row r="43" spans="1:21" x14ac:dyDescent="0.25">
      <c r="A43" s="44">
        <v>1</v>
      </c>
      <c r="B43" s="44">
        <v>2</v>
      </c>
      <c r="C43" s="43">
        <v>3</v>
      </c>
      <c r="D43" s="44">
        <v>4</v>
      </c>
      <c r="E43" s="44">
        <v>5</v>
      </c>
      <c r="F43" s="43">
        <v>6</v>
      </c>
      <c r="G43" s="44">
        <v>7</v>
      </c>
      <c r="H43" s="44">
        <v>8</v>
      </c>
      <c r="I43" s="43">
        <v>9</v>
      </c>
    </row>
    <row r="44" spans="1:21" x14ac:dyDescent="0.25">
      <c r="A44" s="44">
        <v>1</v>
      </c>
      <c r="B44" s="45" t="s">
        <v>91</v>
      </c>
      <c r="C44" s="34" t="s">
        <v>80</v>
      </c>
      <c r="D44" s="38">
        <f>D47</f>
        <v>7045.55</v>
      </c>
      <c r="E44" s="38">
        <f>E47</f>
        <v>486.86</v>
      </c>
      <c r="F44" s="38">
        <f>F47</f>
        <v>59198.775000000001</v>
      </c>
      <c r="G44" s="47"/>
      <c r="H44" s="38">
        <f>H47</f>
        <v>72452.324999999997</v>
      </c>
      <c r="I44" s="38"/>
    </row>
    <row r="45" spans="1:21" x14ac:dyDescent="0.25">
      <c r="A45" s="44" t="s">
        <v>92</v>
      </c>
      <c r="B45" s="45" t="s">
        <v>93</v>
      </c>
      <c r="C45" s="34" t="s">
        <v>80</v>
      </c>
      <c r="D45" s="38"/>
      <c r="E45" s="38"/>
      <c r="F45" s="38"/>
      <c r="G45" s="38"/>
      <c r="H45" s="38"/>
      <c r="I45" s="38"/>
    </row>
    <row r="46" spans="1:21" ht="31.5" x14ac:dyDescent="0.25">
      <c r="A46" s="44" t="s">
        <v>94</v>
      </c>
      <c r="B46" s="45" t="s">
        <v>95</v>
      </c>
      <c r="C46" s="34" t="s">
        <v>80</v>
      </c>
      <c r="D46" s="38"/>
      <c r="E46" s="38"/>
      <c r="F46" s="38"/>
      <c r="G46" s="38"/>
      <c r="H46" s="38"/>
      <c r="I46" s="38"/>
    </row>
    <row r="47" spans="1:21" ht="31.5" x14ac:dyDescent="0.25">
      <c r="A47" s="44" t="s">
        <v>96</v>
      </c>
      <c r="B47" s="45" t="s">
        <v>97</v>
      </c>
      <c r="C47" s="34" t="s">
        <v>80</v>
      </c>
      <c r="D47" s="38">
        <v>7045.55</v>
      </c>
      <c r="E47" s="38">
        <v>486.86</v>
      </c>
      <c r="F47" s="38">
        <v>59198.775000000001</v>
      </c>
      <c r="G47" s="38"/>
      <c r="H47" s="38">
        <v>72452.324999999997</v>
      </c>
      <c r="I47" s="38"/>
    </row>
    <row r="48" spans="1:21" ht="31.5" x14ac:dyDescent="0.25">
      <c r="A48" s="44" t="s">
        <v>98</v>
      </c>
      <c r="B48" s="45" t="s">
        <v>99</v>
      </c>
      <c r="C48" s="34" t="s">
        <v>80</v>
      </c>
      <c r="D48" s="38"/>
      <c r="E48" s="38"/>
      <c r="F48" s="38"/>
      <c r="G48" s="38"/>
      <c r="H48" s="38"/>
      <c r="I48" s="38"/>
    </row>
    <row r="49" spans="1:9" x14ac:dyDescent="0.25">
      <c r="A49" s="44">
        <v>2</v>
      </c>
      <c r="B49" s="45" t="s">
        <v>100</v>
      </c>
      <c r="C49" s="34" t="s">
        <v>80</v>
      </c>
      <c r="D49" s="38"/>
      <c r="E49" s="38"/>
      <c r="F49" s="38"/>
      <c r="G49" s="38"/>
      <c r="H49" s="38"/>
      <c r="I49" s="38"/>
    </row>
    <row r="50" spans="1:9" x14ac:dyDescent="0.25">
      <c r="A50" s="44" t="s">
        <v>101</v>
      </c>
      <c r="B50" s="45" t="s">
        <v>102</v>
      </c>
      <c r="C50" s="34" t="s">
        <v>80</v>
      </c>
      <c r="D50" s="39"/>
      <c r="E50" s="39"/>
      <c r="F50" s="39"/>
      <c r="G50" s="39"/>
      <c r="H50" s="39"/>
      <c r="I50" s="39"/>
    </row>
    <row r="51" spans="1:9" x14ac:dyDescent="0.25">
      <c r="A51" s="46"/>
      <c r="B51" s="45" t="s">
        <v>103</v>
      </c>
      <c r="C51" s="34" t="s">
        <v>80</v>
      </c>
      <c r="D51" s="39"/>
      <c r="E51" s="39"/>
      <c r="F51" s="39"/>
      <c r="G51" s="39"/>
      <c r="H51" s="39"/>
      <c r="I51" s="39"/>
    </row>
    <row r="52" spans="1:9" x14ac:dyDescent="0.25">
      <c r="A52" s="44" t="s">
        <v>104</v>
      </c>
      <c r="B52" s="45" t="s">
        <v>105</v>
      </c>
      <c r="C52" s="34" t="s">
        <v>80</v>
      </c>
      <c r="D52" s="38"/>
      <c r="E52" s="38"/>
      <c r="F52" s="38"/>
      <c r="G52" s="38"/>
      <c r="H52" s="38"/>
      <c r="I52" s="38"/>
    </row>
    <row r="53" spans="1:9" x14ac:dyDescent="0.25">
      <c r="A53" s="44" t="s">
        <v>106</v>
      </c>
      <c r="B53" s="45" t="s">
        <v>107</v>
      </c>
      <c r="C53" s="34" t="s">
        <v>80</v>
      </c>
      <c r="D53" s="38"/>
      <c r="E53" s="38"/>
      <c r="F53" s="38"/>
      <c r="G53" s="38"/>
      <c r="H53" s="38"/>
      <c r="I53" s="38"/>
    </row>
    <row r="54" spans="1:9" x14ac:dyDescent="0.25">
      <c r="A54" s="44">
        <v>3</v>
      </c>
      <c r="B54" s="45" t="s">
        <v>108</v>
      </c>
      <c r="C54" s="34" t="s">
        <v>80</v>
      </c>
      <c r="D54" s="38"/>
      <c r="E54" s="38"/>
      <c r="F54" s="38"/>
      <c r="G54" s="38"/>
      <c r="H54" s="38"/>
      <c r="I54" s="38"/>
    </row>
    <row r="55" spans="1:9" ht="31.5" x14ac:dyDescent="0.25">
      <c r="A55" s="44">
        <v>4</v>
      </c>
      <c r="B55" s="45" t="s">
        <v>109</v>
      </c>
      <c r="C55" s="34" t="s">
        <v>80</v>
      </c>
      <c r="D55" s="38"/>
      <c r="E55" s="38"/>
      <c r="F55" s="38"/>
      <c r="G55" s="38"/>
      <c r="H55" s="38"/>
      <c r="I55" s="38"/>
    </row>
    <row r="56" spans="1:9" x14ac:dyDescent="0.25">
      <c r="A56" s="44">
        <v>5</v>
      </c>
      <c r="B56" s="45" t="s">
        <v>110</v>
      </c>
      <c r="C56" s="34" t="s">
        <v>80</v>
      </c>
      <c r="D56" s="38">
        <f>D47+D46</f>
        <v>7045.55</v>
      </c>
      <c r="E56" s="38">
        <f>E44</f>
        <v>486.86</v>
      </c>
      <c r="F56" s="38">
        <f>F46+F47</f>
        <v>59198.775000000001</v>
      </c>
      <c r="G56" s="38">
        <f>G44</f>
        <v>0</v>
      </c>
      <c r="H56" s="38">
        <f>H46+H47</f>
        <v>72452.324999999997</v>
      </c>
      <c r="I56" s="38">
        <v>0</v>
      </c>
    </row>
    <row r="59" spans="1:9" ht="15.75" customHeight="1" x14ac:dyDescent="0.25">
      <c r="A59" s="169" t="s">
        <v>122</v>
      </c>
      <c r="B59" s="169"/>
      <c r="C59" s="175" t="s">
        <v>308</v>
      </c>
      <c r="D59" s="175"/>
      <c r="E59" s="175"/>
      <c r="F59" s="175"/>
    </row>
  </sheetData>
  <sheetProtection formatCells="0" formatColumns="0" formatRows="0" insertColumns="0" insertRows="0" insertHyperlinks="0" deleteColumns="0" deleteRows="0" sort="0" autoFilter="0" pivotTables="0"/>
  <protectedRanges>
    <protectedRange sqref="M26:M36 O26:O36" name="Диапазон15"/>
    <protectedRange sqref="K26:K36" name="Диапазон14"/>
    <protectedRange sqref="I26:I36" name="Диапазон10"/>
    <protectedRange sqref="G26:G36" name="Диапазон9"/>
    <protectedRange sqref="E26:E36 D44:E47 D48:I56 G45:I47 F44 H44:I44" name="Диапазон8"/>
    <protectedRange sqref="O7:O20 M7:M20" name="Диапазон7"/>
    <protectedRange sqref="K7:K20" name="Диапазон6"/>
    <protectedRange sqref="I7:I20" name="Диапазон3"/>
    <protectedRange sqref="G7:G20" name="Диапазон2"/>
    <protectedRange sqref="E7:E20" name="Диапазон1"/>
    <protectedRange sqref="D44:E47 D48:I56 G45:I47 F44 H44:I44" name="Диапазон16"/>
    <protectedRange sqref="F45:F47 G44" name="Диапазон8_1"/>
    <protectedRange sqref="F45:F47 G44" name="Диапазон16_1"/>
    <protectedRange sqref="D59" name="Диапазон2_1_4"/>
    <protectedRange sqref="C59" name="Диапазон18_3"/>
    <protectedRange sqref="C59" name="Диапазон2_1_1_4"/>
  </protectedRanges>
  <mergeCells count="37">
    <mergeCell ref="Q1:T1"/>
    <mergeCell ref="S4:T5"/>
    <mergeCell ref="Q4:R5"/>
    <mergeCell ref="D23:O23"/>
    <mergeCell ref="N24:O24"/>
    <mergeCell ref="J24:K24"/>
    <mergeCell ref="H24:I24"/>
    <mergeCell ref="F24:G24"/>
    <mergeCell ref="D24:E24"/>
    <mergeCell ref="S23:T24"/>
    <mergeCell ref="Q23:R24"/>
    <mergeCell ref="P23:P24"/>
    <mergeCell ref="A2:S2"/>
    <mergeCell ref="A23:A25"/>
    <mergeCell ref="B23:B25"/>
    <mergeCell ref="C23:C25"/>
    <mergeCell ref="B4:B6"/>
    <mergeCell ref="J1:N1"/>
    <mergeCell ref="A4:A6"/>
    <mergeCell ref="C4:C6"/>
    <mergeCell ref="D5:E5"/>
    <mergeCell ref="F5:G5"/>
    <mergeCell ref="H5:I5"/>
    <mergeCell ref="D4:P4"/>
    <mergeCell ref="J5:K5"/>
    <mergeCell ref="N5:O5"/>
    <mergeCell ref="L5:M5"/>
    <mergeCell ref="L24:M24"/>
    <mergeCell ref="A59:B59"/>
    <mergeCell ref="D40:I40"/>
    <mergeCell ref="A40:A42"/>
    <mergeCell ref="B40:B42"/>
    <mergeCell ref="D41:E41"/>
    <mergeCell ref="F41:G41"/>
    <mergeCell ref="H41:I41"/>
    <mergeCell ref="C40:C42"/>
    <mergeCell ref="C59:F59"/>
  </mergeCells>
  <pageMargins left="0.70866141732283472" right="0.70866141732283472" top="0.35433070866141736" bottom="0.35433070866141736" header="0.31496062992125984" footer="0.31496062992125984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29"/>
  <sheetViews>
    <sheetView topLeftCell="A22" zoomScale="70" zoomScaleNormal="70" workbookViewId="0">
      <selection activeCell="O32" sqref="O32"/>
    </sheetView>
  </sheetViews>
  <sheetFormatPr defaultColWidth="9.140625" defaultRowHeight="15.75" x14ac:dyDescent="0.25"/>
  <cols>
    <col min="1" max="1" width="9.140625" style="2"/>
    <col min="2" max="2" width="23.7109375" style="2" customWidth="1"/>
    <col min="3" max="4" width="9.140625" style="2"/>
    <col min="5" max="5" width="14.85546875" style="2" customWidth="1"/>
    <col min="6" max="6" width="15" style="2" customWidth="1"/>
    <col min="7" max="7" width="12.5703125" style="2" customWidth="1"/>
    <col min="8" max="8" width="11.7109375" style="2" bestFit="1" customWidth="1"/>
    <col min="9" max="9" width="9.140625" style="2"/>
    <col min="10" max="11" width="15" style="2" customWidth="1"/>
    <col min="12" max="12" width="13" style="2" customWidth="1"/>
    <col min="13" max="13" width="10.140625" style="2" bestFit="1" customWidth="1"/>
    <col min="14" max="14" width="9.140625" style="2"/>
    <col min="15" max="15" width="14.85546875" style="2" customWidth="1"/>
    <col min="16" max="16" width="15" style="2" customWidth="1"/>
    <col min="17" max="17" width="12.5703125" style="2" customWidth="1"/>
    <col min="18" max="16384" width="9.140625" style="2"/>
  </cols>
  <sheetData>
    <row r="2" spans="1:23" x14ac:dyDescent="0.25">
      <c r="U2" s="66"/>
    </row>
    <row r="3" spans="1:23" ht="36.75" customHeight="1" x14ac:dyDescent="0.25">
      <c r="A3" s="200" t="s">
        <v>192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</row>
    <row r="5" spans="1:23" ht="15.75" customHeight="1" x14ac:dyDescent="0.25">
      <c r="A5" s="205" t="s">
        <v>8</v>
      </c>
      <c r="B5" s="208" t="s">
        <v>36</v>
      </c>
      <c r="C5" s="202" t="s">
        <v>37</v>
      </c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2" t="s">
        <v>38</v>
      </c>
      <c r="S5" s="203"/>
      <c r="T5" s="203"/>
      <c r="U5" s="203"/>
      <c r="V5" s="203"/>
      <c r="W5" s="204"/>
    </row>
    <row r="6" spans="1:23" ht="15.75" customHeight="1" x14ac:dyDescent="0.25">
      <c r="A6" s="206"/>
      <c r="B6" s="209"/>
      <c r="C6" s="198" t="s">
        <v>28</v>
      </c>
      <c r="D6" s="199"/>
      <c r="E6" s="199"/>
      <c r="F6" s="199"/>
      <c r="G6" s="201"/>
      <c r="H6" s="198" t="s">
        <v>29</v>
      </c>
      <c r="I6" s="199"/>
      <c r="J6" s="199"/>
      <c r="K6" s="199"/>
      <c r="L6" s="201"/>
      <c r="M6" s="198" t="s">
        <v>57</v>
      </c>
      <c r="N6" s="199"/>
      <c r="O6" s="199"/>
      <c r="P6" s="199"/>
      <c r="Q6" s="199"/>
      <c r="R6" s="197" t="s">
        <v>28</v>
      </c>
      <c r="S6" s="197"/>
      <c r="T6" s="197" t="s">
        <v>29</v>
      </c>
      <c r="U6" s="197"/>
      <c r="V6" s="197" t="s">
        <v>57</v>
      </c>
      <c r="W6" s="197"/>
    </row>
    <row r="7" spans="1:23" ht="15.75" customHeight="1" x14ac:dyDescent="0.25">
      <c r="A7" s="206"/>
      <c r="B7" s="209"/>
      <c r="C7" s="205" t="s">
        <v>26</v>
      </c>
      <c r="D7" s="205" t="s">
        <v>27</v>
      </c>
      <c r="E7" s="198" t="s">
        <v>54</v>
      </c>
      <c r="F7" s="199"/>
      <c r="G7" s="201"/>
      <c r="H7" s="197" t="s">
        <v>26</v>
      </c>
      <c r="I7" s="197" t="s">
        <v>27</v>
      </c>
      <c r="J7" s="197" t="s">
        <v>54</v>
      </c>
      <c r="K7" s="197"/>
      <c r="L7" s="197"/>
      <c r="M7" s="197" t="s">
        <v>26</v>
      </c>
      <c r="N7" s="197" t="s">
        <v>27</v>
      </c>
      <c r="O7" s="197" t="s">
        <v>54</v>
      </c>
      <c r="P7" s="197"/>
      <c r="Q7" s="197"/>
      <c r="R7" s="67"/>
      <c r="S7" s="67"/>
      <c r="T7" s="67"/>
      <c r="U7" s="67"/>
      <c r="V7" s="1"/>
      <c r="W7" s="1"/>
    </row>
    <row r="8" spans="1:23" ht="139.5" customHeight="1" x14ac:dyDescent="0.25">
      <c r="A8" s="207"/>
      <c r="B8" s="210"/>
      <c r="C8" s="207"/>
      <c r="D8" s="207"/>
      <c r="E8" s="67" t="s">
        <v>51</v>
      </c>
      <c r="F8" s="67" t="s">
        <v>52</v>
      </c>
      <c r="G8" s="67" t="s">
        <v>53</v>
      </c>
      <c r="H8" s="197"/>
      <c r="I8" s="197"/>
      <c r="J8" s="67" t="s">
        <v>51</v>
      </c>
      <c r="K8" s="67" t="s">
        <v>52</v>
      </c>
      <c r="L8" s="67" t="s">
        <v>53</v>
      </c>
      <c r="M8" s="197"/>
      <c r="N8" s="197"/>
      <c r="O8" s="1" t="s">
        <v>51</v>
      </c>
      <c r="P8" s="1" t="s">
        <v>52</v>
      </c>
      <c r="Q8" s="1" t="s">
        <v>53</v>
      </c>
      <c r="R8" s="67" t="s">
        <v>26</v>
      </c>
      <c r="S8" s="67" t="s">
        <v>27</v>
      </c>
      <c r="T8" s="67" t="s">
        <v>26</v>
      </c>
      <c r="U8" s="67" t="s">
        <v>27</v>
      </c>
      <c r="V8" s="1" t="s">
        <v>26</v>
      </c>
      <c r="W8" s="1" t="s">
        <v>27</v>
      </c>
    </row>
    <row r="9" spans="1:23" ht="76.900000000000006" customHeight="1" x14ac:dyDescent="0.25">
      <c r="A9" s="105">
        <v>1</v>
      </c>
      <c r="B9" s="113" t="s">
        <v>197</v>
      </c>
      <c r="C9" s="106"/>
      <c r="D9" s="106"/>
      <c r="E9" s="105"/>
      <c r="F9" s="105"/>
      <c r="G9" s="105"/>
      <c r="H9" s="106"/>
      <c r="I9" s="106"/>
      <c r="J9" s="105"/>
      <c r="K9" s="105"/>
      <c r="L9" s="105"/>
      <c r="M9" s="105">
        <v>13393.71</v>
      </c>
      <c r="N9" s="105"/>
      <c r="O9" s="105"/>
      <c r="P9" s="105"/>
      <c r="Q9" s="105"/>
      <c r="R9" s="107"/>
      <c r="S9" s="107"/>
      <c r="T9" s="106"/>
      <c r="U9" s="106"/>
      <c r="V9" s="102"/>
      <c r="W9" s="102"/>
    </row>
    <row r="10" spans="1:23" ht="30" x14ac:dyDescent="0.25">
      <c r="A10" s="125" t="s">
        <v>200</v>
      </c>
      <c r="B10" s="119" t="s">
        <v>198</v>
      </c>
      <c r="C10" s="106"/>
      <c r="D10" s="106"/>
      <c r="E10" s="105"/>
      <c r="F10" s="105"/>
      <c r="G10" s="105"/>
      <c r="H10" s="106"/>
      <c r="I10" s="106"/>
      <c r="J10" s="105"/>
      <c r="K10" s="105"/>
      <c r="L10" s="105"/>
      <c r="M10" s="106">
        <v>2180.5100000000002</v>
      </c>
      <c r="N10" s="105"/>
      <c r="O10" s="105"/>
      <c r="P10" s="105"/>
      <c r="Q10" s="105"/>
      <c r="R10" s="107"/>
      <c r="S10" s="107"/>
      <c r="T10" s="106"/>
      <c r="U10" s="106"/>
      <c r="V10" s="102"/>
      <c r="W10" s="102"/>
    </row>
    <row r="11" spans="1:23" ht="45" x14ac:dyDescent="0.25">
      <c r="A11" s="125" t="s">
        <v>201</v>
      </c>
      <c r="B11" s="119" t="s">
        <v>199</v>
      </c>
      <c r="C11" s="106"/>
      <c r="D11" s="106"/>
      <c r="E11" s="119"/>
      <c r="F11" s="119"/>
      <c r="G11" s="119"/>
      <c r="H11" s="106"/>
      <c r="I11" s="106"/>
      <c r="J11" s="119"/>
      <c r="K11" s="119"/>
      <c r="L11" s="119"/>
      <c r="M11" s="106">
        <v>1136.4000000000001</v>
      </c>
      <c r="N11" s="119"/>
      <c r="O11" s="119"/>
      <c r="P11" s="119"/>
      <c r="Q11" s="119"/>
      <c r="R11" s="107"/>
      <c r="S11" s="107"/>
      <c r="T11" s="106"/>
      <c r="U11" s="106"/>
      <c r="V11" s="114"/>
      <c r="W11" s="114"/>
    </row>
    <row r="12" spans="1:23" ht="48.6" customHeight="1" x14ac:dyDescent="0.25">
      <c r="A12" s="125" t="s">
        <v>202</v>
      </c>
      <c r="B12" s="119" t="s">
        <v>203</v>
      </c>
      <c r="C12" s="106"/>
      <c r="D12" s="106"/>
      <c r="E12" s="119"/>
      <c r="F12" s="119"/>
      <c r="G12" s="119"/>
      <c r="H12" s="106"/>
      <c r="I12" s="106"/>
      <c r="J12" s="119"/>
      <c r="K12" s="119"/>
      <c r="L12" s="119"/>
      <c r="M12" s="106">
        <v>3246.22</v>
      </c>
      <c r="N12" s="119"/>
      <c r="O12" s="119"/>
      <c r="P12" s="119"/>
      <c r="Q12" s="119"/>
      <c r="R12" s="107"/>
      <c r="S12" s="107"/>
      <c r="T12" s="106"/>
      <c r="U12" s="106"/>
      <c r="V12" s="114"/>
      <c r="W12" s="114"/>
    </row>
    <row r="13" spans="1:23" ht="36" customHeight="1" x14ac:dyDescent="0.25">
      <c r="A13" s="125" t="s">
        <v>204</v>
      </c>
      <c r="B13" s="119" t="s">
        <v>205</v>
      </c>
      <c r="C13" s="106"/>
      <c r="D13" s="106"/>
      <c r="E13" s="119"/>
      <c r="F13" s="119"/>
      <c r="G13" s="119"/>
      <c r="H13" s="106"/>
      <c r="I13" s="106"/>
      <c r="J13" s="119"/>
      <c r="K13" s="119"/>
      <c r="L13" s="119"/>
      <c r="M13" s="106">
        <v>1037.73</v>
      </c>
      <c r="N13" s="119"/>
      <c r="O13" s="119"/>
      <c r="P13" s="119"/>
      <c r="Q13" s="119"/>
      <c r="R13" s="107"/>
      <c r="S13" s="107"/>
      <c r="T13" s="106"/>
      <c r="U13" s="106"/>
      <c r="V13" s="114"/>
      <c r="W13" s="114"/>
    </row>
    <row r="14" spans="1:23" ht="45" customHeight="1" x14ac:dyDescent="0.25">
      <c r="A14" s="125" t="s">
        <v>206</v>
      </c>
      <c r="B14" s="119" t="s">
        <v>207</v>
      </c>
      <c r="C14" s="106"/>
      <c r="D14" s="106"/>
      <c r="E14" s="119"/>
      <c r="F14" s="119"/>
      <c r="G14" s="119"/>
      <c r="H14" s="106"/>
      <c r="I14" s="106"/>
      <c r="J14" s="119"/>
      <c r="K14" s="119"/>
      <c r="L14" s="119"/>
      <c r="M14" s="106">
        <v>1729.55</v>
      </c>
      <c r="N14" s="119"/>
      <c r="O14" s="119"/>
      <c r="P14" s="119"/>
      <c r="Q14" s="119"/>
      <c r="R14" s="107"/>
      <c r="S14" s="107"/>
      <c r="T14" s="106"/>
      <c r="U14" s="106"/>
      <c r="V14" s="114"/>
      <c r="W14" s="114"/>
    </row>
    <row r="15" spans="1:23" ht="57.6" customHeight="1" x14ac:dyDescent="0.25">
      <c r="A15" s="125" t="s">
        <v>211</v>
      </c>
      <c r="B15" s="119" t="s">
        <v>208</v>
      </c>
      <c r="C15" s="106"/>
      <c r="D15" s="106"/>
      <c r="E15" s="119"/>
      <c r="F15" s="119"/>
      <c r="G15" s="119"/>
      <c r="H15" s="106"/>
      <c r="I15" s="106"/>
      <c r="J15" s="119"/>
      <c r="K15" s="119"/>
      <c r="L15" s="119"/>
      <c r="M15" s="106">
        <v>2549.4</v>
      </c>
      <c r="N15" s="119"/>
      <c r="O15" s="119"/>
      <c r="P15" s="119"/>
      <c r="Q15" s="119"/>
      <c r="R15" s="107"/>
      <c r="S15" s="107"/>
      <c r="T15" s="106"/>
      <c r="U15" s="106"/>
      <c r="V15" s="114"/>
      <c r="W15" s="114"/>
    </row>
    <row r="16" spans="1:23" ht="28.9" customHeight="1" x14ac:dyDescent="0.25">
      <c r="A16" s="125" t="s">
        <v>210</v>
      </c>
      <c r="B16" s="119" t="s">
        <v>209</v>
      </c>
      <c r="C16" s="106"/>
      <c r="D16" s="106"/>
      <c r="E16" s="119"/>
      <c r="F16" s="119"/>
      <c r="G16" s="119"/>
      <c r="H16" s="106"/>
      <c r="I16" s="106"/>
      <c r="J16" s="119"/>
      <c r="K16" s="119"/>
      <c r="L16" s="119"/>
      <c r="M16" s="106">
        <v>713.8</v>
      </c>
      <c r="N16" s="119"/>
      <c r="O16" s="119"/>
      <c r="P16" s="119"/>
      <c r="Q16" s="119"/>
      <c r="R16" s="107"/>
      <c r="S16" s="107"/>
      <c r="T16" s="106"/>
      <c r="U16" s="106"/>
      <c r="V16" s="114"/>
      <c r="W16" s="114"/>
    </row>
    <row r="17" spans="1:23" ht="39" customHeight="1" x14ac:dyDescent="0.25">
      <c r="A17" s="125" t="s">
        <v>212</v>
      </c>
      <c r="B17" s="119" t="s">
        <v>213</v>
      </c>
      <c r="C17" s="106"/>
      <c r="D17" s="106"/>
      <c r="E17" s="119"/>
      <c r="F17" s="119"/>
      <c r="G17" s="119"/>
      <c r="H17" s="106"/>
      <c r="I17" s="106"/>
      <c r="J17" s="119"/>
      <c r="K17" s="119"/>
      <c r="L17" s="119"/>
      <c r="M17" s="106">
        <v>800.1</v>
      </c>
      <c r="N17" s="119"/>
      <c r="O17" s="119"/>
      <c r="P17" s="119"/>
      <c r="Q17" s="119"/>
      <c r="R17" s="107"/>
      <c r="S17" s="107"/>
      <c r="T17" s="106"/>
      <c r="U17" s="106"/>
      <c r="V17" s="114"/>
      <c r="W17" s="114"/>
    </row>
    <row r="18" spans="1:23" ht="75" customHeight="1" x14ac:dyDescent="0.25">
      <c r="A18" s="125" t="s">
        <v>214</v>
      </c>
      <c r="B18" s="119" t="s">
        <v>217</v>
      </c>
      <c r="C18" s="106"/>
      <c r="D18" s="106"/>
      <c r="E18" s="119"/>
      <c r="F18" s="119" t="s">
        <v>215</v>
      </c>
      <c r="G18" s="119"/>
      <c r="H18" s="106">
        <v>41641</v>
      </c>
      <c r="I18" s="106"/>
      <c r="J18" s="119"/>
      <c r="K18" s="119"/>
      <c r="L18" s="119"/>
      <c r="M18" s="106"/>
      <c r="N18" s="119"/>
      <c r="O18" s="119"/>
      <c r="P18" s="119"/>
      <c r="Q18" s="119"/>
      <c r="R18" s="107"/>
      <c r="S18" s="107"/>
      <c r="T18" s="106"/>
      <c r="U18" s="106"/>
      <c r="V18" s="114"/>
      <c r="W18" s="114"/>
    </row>
    <row r="19" spans="1:23" ht="86.45" customHeight="1" x14ac:dyDescent="0.25">
      <c r="A19" s="105">
        <v>3</v>
      </c>
      <c r="B19" s="119" t="s">
        <v>216</v>
      </c>
      <c r="C19" s="106">
        <v>5636.44</v>
      </c>
      <c r="D19" s="106"/>
      <c r="E19" s="105"/>
      <c r="F19" s="105"/>
      <c r="G19" s="105"/>
      <c r="H19" s="106"/>
      <c r="I19" s="106"/>
      <c r="J19" s="105"/>
      <c r="K19" s="105"/>
      <c r="L19" s="105"/>
      <c r="M19" s="105"/>
      <c r="N19" s="105"/>
      <c r="O19" s="105"/>
      <c r="P19" s="105"/>
      <c r="Q19" s="105"/>
      <c r="R19" s="107"/>
      <c r="S19" s="107"/>
      <c r="T19" s="106"/>
      <c r="U19" s="106"/>
      <c r="V19" s="102"/>
      <c r="W19" s="102"/>
    </row>
    <row r="20" spans="1:23" ht="105" x14ac:dyDescent="0.25">
      <c r="A20" s="105">
        <v>4</v>
      </c>
      <c r="B20" s="119" t="s">
        <v>218</v>
      </c>
      <c r="C20" s="106"/>
      <c r="D20" s="106"/>
      <c r="E20" s="105"/>
      <c r="F20" s="105"/>
      <c r="G20" s="105"/>
      <c r="H20" s="106"/>
      <c r="I20" s="106"/>
      <c r="J20" s="105"/>
      <c r="K20" s="105"/>
      <c r="L20" s="119"/>
      <c r="M20" s="105">
        <v>39150.5</v>
      </c>
      <c r="N20" s="105"/>
      <c r="O20" s="105"/>
      <c r="P20" s="105"/>
      <c r="Q20" s="105"/>
      <c r="R20" s="107"/>
      <c r="S20" s="107"/>
      <c r="T20" s="106"/>
      <c r="U20" s="106"/>
      <c r="V20" s="102"/>
      <c r="W20" s="102"/>
    </row>
    <row r="21" spans="1:23" ht="90" x14ac:dyDescent="0.25">
      <c r="A21" s="105">
        <v>5</v>
      </c>
      <c r="B21" s="119" t="s">
        <v>219</v>
      </c>
      <c r="C21" s="105"/>
      <c r="D21" s="106"/>
      <c r="E21" s="105"/>
      <c r="F21" s="105"/>
      <c r="G21" s="105"/>
      <c r="H21" s="102">
        <v>5718.02</v>
      </c>
      <c r="I21" s="102"/>
      <c r="J21" s="102"/>
      <c r="K21" s="102"/>
      <c r="L21" s="102"/>
      <c r="M21" s="105"/>
      <c r="N21" s="105"/>
      <c r="O21" s="105"/>
      <c r="P21" s="105"/>
      <c r="Q21" s="105"/>
      <c r="R21" s="102"/>
      <c r="S21" s="107"/>
      <c r="T21" s="102"/>
      <c r="U21" s="102"/>
      <c r="V21" s="102"/>
      <c r="W21" s="102"/>
    </row>
    <row r="22" spans="1:23" ht="45" x14ac:dyDescent="0.25">
      <c r="A22" s="125" t="s">
        <v>220</v>
      </c>
      <c r="B22" s="119" t="s">
        <v>221</v>
      </c>
      <c r="C22" s="119"/>
      <c r="D22" s="106"/>
      <c r="E22" s="119"/>
      <c r="F22" s="119"/>
      <c r="G22" s="119"/>
      <c r="H22" s="114">
        <v>2859.01</v>
      </c>
      <c r="I22" s="114"/>
      <c r="J22" s="114"/>
      <c r="K22" s="114"/>
      <c r="L22" s="114"/>
      <c r="M22" s="119"/>
      <c r="N22" s="119"/>
      <c r="O22" s="119"/>
      <c r="P22" s="119"/>
      <c r="Q22" s="119"/>
      <c r="R22" s="114"/>
      <c r="S22" s="107"/>
      <c r="T22" s="114"/>
      <c r="U22" s="114"/>
      <c r="V22" s="114"/>
      <c r="W22" s="114"/>
    </row>
    <row r="23" spans="1:23" ht="30" x14ac:dyDescent="0.25">
      <c r="A23" s="125" t="s">
        <v>222</v>
      </c>
      <c r="B23" s="119" t="s">
        <v>223</v>
      </c>
      <c r="C23" s="119"/>
      <c r="D23" s="106"/>
      <c r="E23" s="119"/>
      <c r="F23" s="119"/>
      <c r="G23" s="119"/>
      <c r="H23" s="114">
        <v>2859.01</v>
      </c>
      <c r="I23" s="114"/>
      <c r="J23" s="114"/>
      <c r="K23" s="114"/>
      <c r="L23" s="114"/>
      <c r="M23" s="119"/>
      <c r="N23" s="119"/>
      <c r="O23" s="119"/>
      <c r="P23" s="119"/>
      <c r="Q23" s="119"/>
      <c r="R23" s="114"/>
      <c r="S23" s="107"/>
      <c r="T23" s="114"/>
      <c r="U23" s="114"/>
      <c r="V23" s="114"/>
      <c r="W23" s="114"/>
    </row>
    <row r="24" spans="1:23" ht="90" x14ac:dyDescent="0.25">
      <c r="A24" s="125" t="s">
        <v>224</v>
      </c>
      <c r="B24" s="119" t="s">
        <v>225</v>
      </c>
      <c r="C24" s="119"/>
      <c r="D24" s="106"/>
      <c r="E24" s="119"/>
      <c r="F24" s="119"/>
      <c r="G24" s="119"/>
      <c r="H24" s="114"/>
      <c r="I24" s="114"/>
      <c r="J24" s="114"/>
      <c r="K24" s="114"/>
      <c r="L24" s="114"/>
      <c r="M24" s="119">
        <v>5417.66</v>
      </c>
      <c r="N24" s="119"/>
      <c r="O24" s="119"/>
      <c r="P24" s="119"/>
      <c r="Q24" s="119"/>
      <c r="R24" s="114"/>
      <c r="S24" s="107"/>
      <c r="T24" s="114"/>
      <c r="U24" s="114"/>
      <c r="V24" s="114"/>
      <c r="W24" s="114"/>
    </row>
    <row r="25" spans="1:23" ht="90" x14ac:dyDescent="0.25">
      <c r="A25" s="145">
        <v>7</v>
      </c>
      <c r="B25" s="145" t="s">
        <v>307</v>
      </c>
      <c r="C25" s="145">
        <v>1409.11</v>
      </c>
      <c r="D25" s="145"/>
      <c r="E25" s="145"/>
      <c r="F25" s="145"/>
      <c r="G25" s="145"/>
      <c r="H25" s="146">
        <v>11839.754999999999</v>
      </c>
      <c r="I25" s="144"/>
      <c r="J25" s="144"/>
      <c r="K25" s="144"/>
      <c r="L25" s="144"/>
      <c r="M25" s="145">
        <v>14490.465</v>
      </c>
      <c r="N25" s="145"/>
      <c r="O25" s="145"/>
      <c r="P25" s="145"/>
      <c r="Q25" s="145"/>
      <c r="R25" s="144"/>
      <c r="S25" s="144"/>
      <c r="T25" s="144"/>
      <c r="U25" s="144"/>
      <c r="V25" s="144"/>
      <c r="W25" s="144"/>
    </row>
    <row r="26" spans="1:23" x14ac:dyDescent="0.25">
      <c r="A26" s="147"/>
      <c r="B26" s="147"/>
      <c r="C26" s="149">
        <f>SUM(C19:C25)</f>
        <v>7045.5499999999993</v>
      </c>
      <c r="D26" s="147"/>
      <c r="E26" s="147"/>
      <c r="F26" s="147"/>
      <c r="G26" s="147"/>
      <c r="H26" s="150">
        <f>H18+H21+H25</f>
        <v>59198.775000000001</v>
      </c>
      <c r="I26" s="148"/>
      <c r="J26" s="148"/>
      <c r="K26" s="148"/>
      <c r="L26" s="148"/>
      <c r="M26" s="149">
        <f>M9+M20+M24+M25</f>
        <v>72452.334999999992</v>
      </c>
      <c r="N26" s="147"/>
      <c r="O26" s="147"/>
      <c r="P26" s="147"/>
      <c r="Q26" s="147"/>
      <c r="R26" s="148"/>
      <c r="S26" s="148"/>
      <c r="T26" s="148"/>
      <c r="U26" s="148"/>
      <c r="V26" s="148"/>
      <c r="W26" s="148"/>
    </row>
    <row r="27" spans="1:23" x14ac:dyDescent="0.25">
      <c r="A27" s="12"/>
      <c r="B27" s="12"/>
      <c r="C27" s="12"/>
      <c r="D27" s="12"/>
      <c r="E27" s="12"/>
      <c r="F27" s="12"/>
      <c r="G27" s="12"/>
      <c r="M27" s="12"/>
      <c r="N27" s="12"/>
      <c r="O27" s="12"/>
      <c r="P27" s="12"/>
      <c r="Q27" s="12"/>
    </row>
    <row r="28" spans="1:23" ht="15.75" customHeight="1" x14ac:dyDescent="0.25">
      <c r="A28" s="12"/>
      <c r="B28" s="12"/>
      <c r="C28" s="12"/>
      <c r="D28" s="12"/>
      <c r="E28" s="12"/>
      <c r="F28" s="195" t="s">
        <v>122</v>
      </c>
      <c r="G28" s="195"/>
      <c r="H28" s="196" t="s">
        <v>308</v>
      </c>
      <c r="I28" s="196"/>
      <c r="J28" s="196"/>
      <c r="K28" s="196"/>
      <c r="M28" s="12"/>
      <c r="N28" s="12"/>
      <c r="O28" s="12"/>
      <c r="P28" s="12"/>
      <c r="Q28" s="12"/>
    </row>
    <row r="29" spans="1:23" ht="15.75" customHeight="1" x14ac:dyDescent="0.25"/>
  </sheetData>
  <protectedRanges>
    <protectedRange sqref="I28" name="Диапазон2_1_4"/>
    <protectedRange sqref="H28" name="Диапазон18_3"/>
    <protectedRange sqref="H28" name="Диапазон2_1_1_4"/>
  </protectedRanges>
  <mergeCells count="22">
    <mergeCell ref="M6:Q6"/>
    <mergeCell ref="A3:W3"/>
    <mergeCell ref="C6:G6"/>
    <mergeCell ref="H6:L6"/>
    <mergeCell ref="V6:W6"/>
    <mergeCell ref="R6:S6"/>
    <mergeCell ref="T6:U6"/>
    <mergeCell ref="R5:W5"/>
    <mergeCell ref="A5:A8"/>
    <mergeCell ref="B5:B8"/>
    <mergeCell ref="I7:I8"/>
    <mergeCell ref="C5:Q5"/>
    <mergeCell ref="O7:Q7"/>
    <mergeCell ref="C7:C8"/>
    <mergeCell ref="D7:D8"/>
    <mergeCell ref="E7:G7"/>
    <mergeCell ref="F28:G28"/>
    <mergeCell ref="H28:K28"/>
    <mergeCell ref="N7:N8"/>
    <mergeCell ref="M7:M8"/>
    <mergeCell ref="J7:L7"/>
    <mergeCell ref="H7:H8"/>
  </mergeCells>
  <pageMargins left="0.31496062992125984" right="0.31496062992125984" top="0.74803149606299213" bottom="0.74803149606299213" header="0.31496062992125984" footer="0.31496062992125984"/>
  <pageSetup paperSize="8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opLeftCell="A19" zoomScale="70" zoomScaleNormal="70" workbookViewId="0">
      <selection activeCell="E33" sqref="E33:H33"/>
    </sheetView>
  </sheetViews>
  <sheetFormatPr defaultRowHeight="15" x14ac:dyDescent="0.25"/>
  <cols>
    <col min="1" max="1" width="10" customWidth="1"/>
    <col min="2" max="2" width="26.42578125" customWidth="1"/>
    <col min="3" max="3" width="15.42578125" customWidth="1"/>
    <col min="4" max="4" width="11.140625" customWidth="1"/>
    <col min="5" max="5" width="16.7109375" customWidth="1"/>
    <col min="6" max="6" width="10.140625" customWidth="1"/>
    <col min="7" max="8" width="9.85546875" customWidth="1"/>
    <col min="9" max="9" width="8.28515625" customWidth="1"/>
    <col min="10" max="10" width="10.28515625" customWidth="1"/>
    <col min="11" max="11" width="9.140625" customWidth="1"/>
    <col min="12" max="12" width="16.7109375" customWidth="1"/>
    <col min="13" max="13" width="10.42578125" customWidth="1"/>
    <col min="14" max="14" width="9.85546875" customWidth="1"/>
    <col min="15" max="15" width="10.7109375" customWidth="1"/>
    <col min="16" max="16" width="11" customWidth="1"/>
    <col min="17" max="17" width="10.28515625" customWidth="1"/>
    <col min="18" max="18" width="9.85546875" customWidth="1"/>
  </cols>
  <sheetData>
    <row r="1" spans="1:18" ht="15.75" x14ac:dyDescent="0.25">
      <c r="M1" s="176" t="s">
        <v>193</v>
      </c>
      <c r="N1" s="176"/>
      <c r="O1" s="176"/>
      <c r="P1" s="176"/>
      <c r="Q1" s="176"/>
      <c r="R1" s="16"/>
    </row>
    <row r="2" spans="1:18" ht="15.75" x14ac:dyDescent="0.25">
      <c r="M2" s="8"/>
      <c r="O2" s="8"/>
      <c r="P2" s="8"/>
      <c r="Q2" s="9"/>
      <c r="R2" s="9"/>
    </row>
    <row r="3" spans="1:18" s="6" customFormat="1" ht="15.75" x14ac:dyDescent="0.25">
      <c r="K3" s="17"/>
    </row>
    <row r="6" spans="1:18" ht="15.75" x14ac:dyDescent="0.25">
      <c r="A6" s="213" t="s">
        <v>167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</row>
    <row r="8" spans="1:18" ht="15" customHeight="1" x14ac:dyDescent="0.25">
      <c r="A8" s="215" t="s">
        <v>59</v>
      </c>
      <c r="B8" s="215" t="s">
        <v>58</v>
      </c>
      <c r="C8" s="215" t="s">
        <v>116</v>
      </c>
      <c r="D8" s="215" t="s">
        <v>60</v>
      </c>
      <c r="E8" s="215" t="s">
        <v>61</v>
      </c>
      <c r="F8" s="219" t="s">
        <v>62</v>
      </c>
      <c r="G8" s="219"/>
      <c r="H8" s="219"/>
      <c r="I8" s="219"/>
      <c r="J8" s="219"/>
      <c r="K8" s="219"/>
      <c r="L8" s="215" t="s">
        <v>63</v>
      </c>
      <c r="M8" s="219" t="s">
        <v>64</v>
      </c>
      <c r="N8" s="219"/>
      <c r="O8" s="219"/>
      <c r="P8" s="219"/>
      <c r="Q8" s="219"/>
      <c r="R8" s="219"/>
    </row>
    <row r="9" spans="1:18" ht="60.75" customHeight="1" x14ac:dyDescent="0.25">
      <c r="A9" s="216"/>
      <c r="B9" s="216"/>
      <c r="C9" s="216"/>
      <c r="D9" s="216"/>
      <c r="E9" s="216"/>
      <c r="F9" s="214" t="s">
        <v>28</v>
      </c>
      <c r="G9" s="214"/>
      <c r="H9" s="214" t="s">
        <v>29</v>
      </c>
      <c r="I9" s="214"/>
      <c r="J9" s="214" t="s">
        <v>57</v>
      </c>
      <c r="K9" s="214"/>
      <c r="L9" s="216"/>
      <c r="M9" s="214" t="s">
        <v>28</v>
      </c>
      <c r="N9" s="214"/>
      <c r="O9" s="214" t="s">
        <v>29</v>
      </c>
      <c r="P9" s="214"/>
      <c r="Q9" s="214" t="s">
        <v>57</v>
      </c>
      <c r="R9" s="214"/>
    </row>
    <row r="10" spans="1:18" x14ac:dyDescent="0.25">
      <c r="A10" s="217"/>
      <c r="B10" s="217"/>
      <c r="C10" s="217"/>
      <c r="D10" s="217"/>
      <c r="E10" s="217"/>
      <c r="F10" s="48" t="s">
        <v>70</v>
      </c>
      <c r="G10" s="48" t="s">
        <v>71</v>
      </c>
      <c r="H10" s="48" t="s">
        <v>70</v>
      </c>
      <c r="I10" s="48" t="s">
        <v>71</v>
      </c>
      <c r="J10" s="48" t="s">
        <v>70</v>
      </c>
      <c r="K10" s="48" t="s">
        <v>71</v>
      </c>
      <c r="L10" s="217"/>
      <c r="M10" s="48" t="s">
        <v>70</v>
      </c>
      <c r="N10" s="48" t="s">
        <v>71</v>
      </c>
      <c r="O10" s="48" t="s">
        <v>70</v>
      </c>
      <c r="P10" s="48" t="s">
        <v>71</v>
      </c>
      <c r="Q10" s="48" t="s">
        <v>70</v>
      </c>
      <c r="R10" s="48" t="s">
        <v>71</v>
      </c>
    </row>
    <row r="11" spans="1:18" ht="15" customHeight="1" x14ac:dyDescent="0.25">
      <c r="A11" s="49">
        <v>1</v>
      </c>
      <c r="B11" s="211" t="s">
        <v>226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</row>
    <row r="12" spans="1:18" ht="63" customHeight="1" x14ac:dyDescent="0.25">
      <c r="A12" s="119">
        <v>1</v>
      </c>
      <c r="B12" s="119" t="s">
        <v>197</v>
      </c>
      <c r="C12" s="93" t="s">
        <v>301</v>
      </c>
      <c r="D12" s="123" t="s">
        <v>228</v>
      </c>
      <c r="E12" s="129">
        <v>5</v>
      </c>
      <c r="F12" s="54"/>
      <c r="G12" s="93"/>
      <c r="H12" s="54"/>
      <c r="I12" s="109"/>
      <c r="J12" s="130">
        <v>5</v>
      </c>
      <c r="K12" s="93"/>
      <c r="L12" s="61">
        <v>13393.71</v>
      </c>
      <c r="M12" s="60"/>
      <c r="N12" s="93"/>
      <c r="O12" s="60"/>
      <c r="P12" s="93"/>
      <c r="Q12" s="60">
        <v>13393.7</v>
      </c>
      <c r="R12" s="93"/>
    </row>
    <row r="13" spans="1:18" ht="56.45" customHeight="1" x14ac:dyDescent="0.25">
      <c r="A13" s="125" t="s">
        <v>200</v>
      </c>
      <c r="B13" s="119" t="s">
        <v>198</v>
      </c>
      <c r="C13" s="93" t="s">
        <v>301</v>
      </c>
      <c r="D13" s="123" t="s">
        <v>228</v>
      </c>
      <c r="E13" s="129">
        <v>0.53500000000000003</v>
      </c>
      <c r="F13" s="54">
        <v>0</v>
      </c>
      <c r="G13" s="52"/>
      <c r="H13" s="54">
        <v>0</v>
      </c>
      <c r="I13" s="52"/>
      <c r="J13" s="130">
        <v>0.63500000000000001</v>
      </c>
      <c r="K13" s="52"/>
      <c r="L13" s="61">
        <v>2180.5100000000002</v>
      </c>
      <c r="M13" s="60">
        <v>0</v>
      </c>
      <c r="N13" s="52"/>
      <c r="O13" s="60">
        <v>0</v>
      </c>
      <c r="P13" s="52"/>
      <c r="Q13" s="60">
        <v>2180.5100000000002</v>
      </c>
      <c r="R13" s="52"/>
    </row>
    <row r="14" spans="1:18" ht="72" customHeight="1" x14ac:dyDescent="0.25">
      <c r="A14" s="125" t="s">
        <v>201</v>
      </c>
      <c r="B14" s="119" t="s">
        <v>199</v>
      </c>
      <c r="C14" s="93" t="s">
        <v>301</v>
      </c>
      <c r="D14" s="123" t="s">
        <v>228</v>
      </c>
      <c r="E14" s="129">
        <v>0.35499999999999998</v>
      </c>
      <c r="F14" s="54">
        <v>0</v>
      </c>
      <c r="G14" s="52"/>
      <c r="H14" s="54">
        <v>0</v>
      </c>
      <c r="I14" s="52"/>
      <c r="J14" s="130" t="s">
        <v>229</v>
      </c>
      <c r="K14" s="52"/>
      <c r="L14" s="61">
        <v>1136.4000000000001</v>
      </c>
      <c r="M14" s="60">
        <v>0</v>
      </c>
      <c r="N14" s="52"/>
      <c r="O14" s="60">
        <v>0</v>
      </c>
      <c r="P14" s="52"/>
      <c r="Q14" s="60">
        <v>1136.4000000000001</v>
      </c>
      <c r="R14" s="52"/>
    </row>
    <row r="15" spans="1:18" ht="55.9" customHeight="1" x14ac:dyDescent="0.25">
      <c r="A15" s="125" t="s">
        <v>202</v>
      </c>
      <c r="B15" s="119" t="s">
        <v>203</v>
      </c>
      <c r="C15" s="93" t="s">
        <v>301</v>
      </c>
      <c r="D15" s="123" t="s">
        <v>228</v>
      </c>
      <c r="E15" s="129">
        <v>1.22</v>
      </c>
      <c r="F15" s="54">
        <v>0</v>
      </c>
      <c r="G15" s="93"/>
      <c r="H15" s="54">
        <v>0</v>
      </c>
      <c r="I15" s="93"/>
      <c r="J15" s="130" t="s">
        <v>230</v>
      </c>
      <c r="K15" s="93"/>
      <c r="L15" s="61">
        <v>3246.22</v>
      </c>
      <c r="M15" s="60">
        <v>0</v>
      </c>
      <c r="N15" s="93"/>
      <c r="O15" s="60">
        <v>0</v>
      </c>
      <c r="P15" s="93"/>
      <c r="Q15" s="60">
        <v>3246.22</v>
      </c>
      <c r="R15" s="93"/>
    </row>
    <row r="16" spans="1:18" ht="55.9" customHeight="1" x14ac:dyDescent="0.25">
      <c r="A16" s="125" t="s">
        <v>204</v>
      </c>
      <c r="B16" s="124" t="s">
        <v>231</v>
      </c>
      <c r="C16" s="93" t="s">
        <v>301</v>
      </c>
      <c r="D16" s="123" t="s">
        <v>228</v>
      </c>
      <c r="E16" s="129" t="s">
        <v>232</v>
      </c>
      <c r="F16" s="54">
        <v>0</v>
      </c>
      <c r="G16" s="93"/>
      <c r="H16" s="54">
        <v>0</v>
      </c>
      <c r="I16" s="93"/>
      <c r="J16" s="130" t="s">
        <v>232</v>
      </c>
      <c r="K16" s="93"/>
      <c r="L16" s="61">
        <v>1037.73</v>
      </c>
      <c r="M16" s="60">
        <v>0</v>
      </c>
      <c r="N16" s="93"/>
      <c r="O16" s="60">
        <v>0</v>
      </c>
      <c r="P16" s="93"/>
      <c r="Q16" s="60">
        <v>1037.73</v>
      </c>
      <c r="R16" s="93"/>
    </row>
    <row r="17" spans="1:18" ht="55.15" customHeight="1" x14ac:dyDescent="0.25">
      <c r="A17" s="125" t="s">
        <v>206</v>
      </c>
      <c r="B17" s="119" t="s">
        <v>207</v>
      </c>
      <c r="C17" s="93" t="s">
        <v>301</v>
      </c>
      <c r="D17" s="123" t="s">
        <v>228</v>
      </c>
      <c r="E17" s="129" t="s">
        <v>233</v>
      </c>
      <c r="F17" s="54">
        <v>0</v>
      </c>
      <c r="G17" s="52"/>
      <c r="H17" s="54">
        <v>0</v>
      </c>
      <c r="I17" s="52"/>
      <c r="J17" s="130" t="s">
        <v>233</v>
      </c>
      <c r="K17" s="52"/>
      <c r="L17" s="61">
        <v>1729.55</v>
      </c>
      <c r="M17" s="60">
        <v>0</v>
      </c>
      <c r="N17" s="52"/>
      <c r="O17" s="60">
        <v>0</v>
      </c>
      <c r="P17" s="52"/>
      <c r="Q17" s="60">
        <v>1729.55</v>
      </c>
      <c r="R17" s="52"/>
    </row>
    <row r="18" spans="1:18" ht="54.6" customHeight="1" x14ac:dyDescent="0.25">
      <c r="A18" s="125" t="s">
        <v>211</v>
      </c>
      <c r="B18" s="119" t="s">
        <v>208</v>
      </c>
      <c r="C18" s="93" t="s">
        <v>301</v>
      </c>
      <c r="D18" s="123" t="s">
        <v>228</v>
      </c>
      <c r="E18" s="129" t="s">
        <v>234</v>
      </c>
      <c r="F18" s="54">
        <v>0</v>
      </c>
      <c r="G18" s="104"/>
      <c r="H18" s="54">
        <v>0</v>
      </c>
      <c r="I18" s="104"/>
      <c r="J18" s="130" t="s">
        <v>234</v>
      </c>
      <c r="K18" s="104"/>
      <c r="L18" s="61">
        <v>2549.4</v>
      </c>
      <c r="M18" s="60">
        <v>0</v>
      </c>
      <c r="N18" s="104"/>
      <c r="O18" s="84">
        <v>0</v>
      </c>
      <c r="P18" s="104"/>
      <c r="Q18" s="60">
        <v>2549.4</v>
      </c>
      <c r="R18" s="104"/>
    </row>
    <row r="19" spans="1:18" ht="57" customHeight="1" x14ac:dyDescent="0.25">
      <c r="A19" s="125" t="s">
        <v>210</v>
      </c>
      <c r="B19" s="119" t="s">
        <v>209</v>
      </c>
      <c r="C19" s="93" t="s">
        <v>301</v>
      </c>
      <c r="D19" s="123" t="s">
        <v>228</v>
      </c>
      <c r="E19" s="129" t="s">
        <v>235</v>
      </c>
      <c r="F19" s="54">
        <v>0</v>
      </c>
      <c r="G19" s="52"/>
      <c r="H19" s="54">
        <v>0</v>
      </c>
      <c r="I19" s="52"/>
      <c r="J19" s="130" t="s">
        <v>235</v>
      </c>
      <c r="K19" s="52"/>
      <c r="L19" s="61">
        <v>713.8</v>
      </c>
      <c r="M19" s="60">
        <v>0</v>
      </c>
      <c r="N19" s="52"/>
      <c r="O19" s="60">
        <v>0</v>
      </c>
      <c r="P19" s="52"/>
      <c r="Q19" s="60">
        <v>713.8</v>
      </c>
      <c r="R19" s="52"/>
    </row>
    <row r="20" spans="1:18" ht="56.45" customHeight="1" x14ac:dyDescent="0.25">
      <c r="A20" s="125" t="s">
        <v>212</v>
      </c>
      <c r="B20" s="119" t="s">
        <v>213</v>
      </c>
      <c r="C20" s="93" t="s">
        <v>301</v>
      </c>
      <c r="D20" s="123" t="s">
        <v>228</v>
      </c>
      <c r="E20" s="129" t="s">
        <v>236</v>
      </c>
      <c r="F20" s="54">
        <v>0</v>
      </c>
      <c r="G20" s="52"/>
      <c r="H20" s="54">
        <v>0</v>
      </c>
      <c r="I20" s="52"/>
      <c r="J20" s="130" t="s">
        <v>236</v>
      </c>
      <c r="K20" s="52"/>
      <c r="L20" s="61">
        <v>800.1</v>
      </c>
      <c r="M20" s="60">
        <v>0</v>
      </c>
      <c r="N20" s="52"/>
      <c r="O20" s="60">
        <v>0</v>
      </c>
      <c r="P20" s="52"/>
      <c r="Q20" s="60">
        <v>800.1</v>
      </c>
      <c r="R20" s="52"/>
    </row>
    <row r="21" spans="1:18" ht="76.150000000000006" customHeight="1" x14ac:dyDescent="0.25">
      <c r="A21" s="125" t="s">
        <v>214</v>
      </c>
      <c r="B21" s="119" t="s">
        <v>217</v>
      </c>
      <c r="C21" s="93" t="s">
        <v>301</v>
      </c>
      <c r="D21" s="123" t="s">
        <v>228</v>
      </c>
      <c r="E21" s="129" t="s">
        <v>224</v>
      </c>
      <c r="F21" s="54"/>
      <c r="G21" s="52"/>
      <c r="H21" s="54">
        <v>6</v>
      </c>
      <c r="I21" s="52"/>
      <c r="J21" s="130"/>
      <c r="K21" s="52"/>
      <c r="L21" s="61">
        <v>41641</v>
      </c>
      <c r="M21" s="60">
        <v>0</v>
      </c>
      <c r="N21" s="52">
        <v>0</v>
      </c>
      <c r="O21" s="60">
        <v>41641</v>
      </c>
      <c r="P21" s="52"/>
      <c r="Q21" s="60">
        <v>0</v>
      </c>
      <c r="R21" s="52"/>
    </row>
    <row r="22" spans="1:18" ht="72" customHeight="1" x14ac:dyDescent="0.25">
      <c r="A22" s="119">
        <v>3</v>
      </c>
      <c r="B22" s="124" t="s">
        <v>264</v>
      </c>
      <c r="C22" s="93" t="s">
        <v>301</v>
      </c>
      <c r="D22" s="123" t="s">
        <v>237</v>
      </c>
      <c r="E22" s="129" t="s">
        <v>238</v>
      </c>
      <c r="F22" s="54">
        <v>1</v>
      </c>
      <c r="G22" s="118"/>
      <c r="H22" s="54"/>
      <c r="I22" s="118"/>
      <c r="J22" s="130"/>
      <c r="K22" s="118"/>
      <c r="L22" s="61">
        <v>5636.44</v>
      </c>
      <c r="M22" s="60">
        <v>5636.44</v>
      </c>
      <c r="N22" s="118"/>
      <c r="O22" s="60"/>
      <c r="P22" s="118"/>
      <c r="Q22" s="60"/>
      <c r="R22" s="118"/>
    </row>
    <row r="23" spans="1:18" ht="83.45" customHeight="1" x14ac:dyDescent="0.25">
      <c r="A23" s="119">
        <v>4</v>
      </c>
      <c r="B23" s="119" t="s">
        <v>218</v>
      </c>
      <c r="C23" s="93" t="s">
        <v>301</v>
      </c>
      <c r="D23" s="123" t="s">
        <v>228</v>
      </c>
      <c r="E23" s="129" t="s">
        <v>239</v>
      </c>
      <c r="F23" s="54"/>
      <c r="G23" s="118"/>
      <c r="H23" s="54"/>
      <c r="I23" s="118"/>
      <c r="J23" s="130" t="s">
        <v>239</v>
      </c>
      <c r="K23" s="118"/>
      <c r="L23" s="61">
        <v>39150.5</v>
      </c>
      <c r="M23" s="60"/>
      <c r="N23" s="118"/>
      <c r="O23" s="60"/>
      <c r="P23" s="118"/>
      <c r="Q23" s="60">
        <v>39150.5</v>
      </c>
      <c r="R23" s="118"/>
    </row>
    <row r="24" spans="1:18" ht="60" customHeight="1" x14ac:dyDescent="0.25">
      <c r="A24" s="119">
        <v>5</v>
      </c>
      <c r="B24" s="119" t="s">
        <v>219</v>
      </c>
      <c r="C24" s="93" t="s">
        <v>301</v>
      </c>
      <c r="D24" s="123" t="s">
        <v>228</v>
      </c>
      <c r="E24" s="129" t="s">
        <v>240</v>
      </c>
      <c r="F24" s="54"/>
      <c r="G24" s="118"/>
      <c r="H24" s="54">
        <v>0.3</v>
      </c>
      <c r="I24" s="118"/>
      <c r="J24" s="130"/>
      <c r="K24" s="118"/>
      <c r="L24" s="61">
        <v>5718.02</v>
      </c>
      <c r="M24" s="60"/>
      <c r="N24" s="118"/>
      <c r="O24" s="60">
        <v>5718.02</v>
      </c>
      <c r="P24" s="118"/>
      <c r="Q24" s="60"/>
      <c r="R24" s="118"/>
    </row>
    <row r="25" spans="1:18" ht="51.75" customHeight="1" x14ac:dyDescent="0.25">
      <c r="A25" s="125" t="s">
        <v>220</v>
      </c>
      <c r="B25" s="119" t="s">
        <v>221</v>
      </c>
      <c r="C25" s="93" t="s">
        <v>301</v>
      </c>
      <c r="D25" s="123" t="s">
        <v>228</v>
      </c>
      <c r="E25" s="129" t="s">
        <v>241</v>
      </c>
      <c r="F25" s="54"/>
      <c r="G25" s="118"/>
      <c r="H25" s="54">
        <v>0.15</v>
      </c>
      <c r="I25" s="118"/>
      <c r="J25" s="130"/>
      <c r="K25" s="118"/>
      <c r="L25" s="61">
        <v>2859.01</v>
      </c>
      <c r="M25" s="60"/>
      <c r="N25" s="118"/>
      <c r="O25" s="60">
        <v>2859.01</v>
      </c>
      <c r="P25" s="118"/>
      <c r="Q25" s="60"/>
      <c r="R25" s="118"/>
    </row>
    <row r="26" spans="1:18" ht="51" customHeight="1" x14ac:dyDescent="0.25">
      <c r="A26" s="125" t="s">
        <v>222</v>
      </c>
      <c r="B26" s="119" t="s">
        <v>223</v>
      </c>
      <c r="C26" s="93" t="s">
        <v>301</v>
      </c>
      <c r="D26" s="123" t="s">
        <v>228</v>
      </c>
      <c r="E26" s="129" t="s">
        <v>241</v>
      </c>
      <c r="F26" s="54"/>
      <c r="G26" s="118"/>
      <c r="H26" s="54">
        <v>0.15</v>
      </c>
      <c r="I26" s="118"/>
      <c r="J26" s="130"/>
      <c r="K26" s="118"/>
      <c r="L26" s="61">
        <v>2859.01</v>
      </c>
      <c r="M26" s="60"/>
      <c r="N26" s="118"/>
      <c r="O26" s="60">
        <v>2859.01</v>
      </c>
      <c r="P26" s="118"/>
      <c r="Q26" s="60"/>
      <c r="R26" s="118"/>
    </row>
    <row r="27" spans="1:18" ht="79.150000000000006" customHeight="1" x14ac:dyDescent="0.25">
      <c r="A27" s="125" t="s">
        <v>224</v>
      </c>
      <c r="B27" s="119" t="s">
        <v>225</v>
      </c>
      <c r="C27" s="93" t="s">
        <v>301</v>
      </c>
      <c r="D27" s="123" t="s">
        <v>228</v>
      </c>
      <c r="E27" s="129" t="s">
        <v>242</v>
      </c>
      <c r="F27" s="54"/>
      <c r="G27" s="118"/>
      <c r="H27" s="54"/>
      <c r="I27" s="118"/>
      <c r="J27" s="130" t="s">
        <v>242</v>
      </c>
      <c r="K27" s="118"/>
      <c r="L27" s="61">
        <v>5417.66</v>
      </c>
      <c r="M27" s="60"/>
      <c r="N27" s="118"/>
      <c r="O27" s="60"/>
      <c r="P27" s="118"/>
      <c r="Q27" s="60">
        <v>5417.66</v>
      </c>
      <c r="R27" s="118"/>
    </row>
    <row r="28" spans="1:18" ht="21.75" customHeight="1" x14ac:dyDescent="0.25">
      <c r="A28" s="59"/>
      <c r="B28" s="211" t="s">
        <v>302</v>
      </c>
      <c r="C28" s="212"/>
      <c r="D28" s="59" t="s">
        <v>67</v>
      </c>
      <c r="E28" s="61" t="s">
        <v>67</v>
      </c>
      <c r="F28" s="61" t="s">
        <v>67</v>
      </c>
      <c r="G28" s="61" t="s">
        <v>67</v>
      </c>
      <c r="H28" s="61" t="s">
        <v>67</v>
      </c>
      <c r="I28" s="61" t="s">
        <v>67</v>
      </c>
      <c r="J28" s="131" t="s">
        <v>67</v>
      </c>
      <c r="K28" s="61" t="s">
        <v>67</v>
      </c>
      <c r="L28" s="61">
        <f>L27+L24+L23+L22+L21+L12</f>
        <v>110957.32999999999</v>
      </c>
      <c r="M28" s="61">
        <f>M22</f>
        <v>5636.44</v>
      </c>
      <c r="N28" s="61">
        <v>0</v>
      </c>
      <c r="O28" s="61">
        <f>O21+O24</f>
        <v>47359.020000000004</v>
      </c>
      <c r="P28" s="61">
        <v>0</v>
      </c>
      <c r="Q28" s="61">
        <f>Q27+Q23+Q12</f>
        <v>57961.86</v>
      </c>
      <c r="R28" s="61">
        <v>0</v>
      </c>
    </row>
    <row r="29" spans="1:18" ht="51" x14ac:dyDescent="0.25">
      <c r="A29" s="127"/>
      <c r="B29" s="127" t="s">
        <v>227</v>
      </c>
      <c r="C29" s="93" t="s">
        <v>301</v>
      </c>
      <c r="D29" s="143"/>
      <c r="E29" s="129"/>
      <c r="F29" s="54"/>
      <c r="G29" s="118"/>
      <c r="H29" s="54"/>
      <c r="I29" s="118"/>
      <c r="J29" s="130"/>
      <c r="K29" s="118"/>
      <c r="L29" s="61">
        <v>27739.33</v>
      </c>
      <c r="M29" s="60">
        <v>1409.11</v>
      </c>
      <c r="N29" s="118"/>
      <c r="O29" s="60">
        <v>11839.754999999999</v>
      </c>
      <c r="P29" s="118"/>
      <c r="Q29" s="60">
        <v>14490.465</v>
      </c>
      <c r="R29" s="118"/>
    </row>
    <row r="30" spans="1:18" ht="23.25" customHeight="1" x14ac:dyDescent="0.25">
      <c r="A30" s="142"/>
      <c r="B30" s="211" t="s">
        <v>303</v>
      </c>
      <c r="C30" s="212"/>
      <c r="D30" s="142" t="s">
        <v>67</v>
      </c>
      <c r="E30" s="61" t="s">
        <v>67</v>
      </c>
      <c r="F30" s="61" t="s">
        <v>67</v>
      </c>
      <c r="G30" s="61" t="s">
        <v>67</v>
      </c>
      <c r="H30" s="61" t="s">
        <v>67</v>
      </c>
      <c r="I30" s="61" t="s">
        <v>67</v>
      </c>
      <c r="J30" s="131" t="s">
        <v>67</v>
      </c>
      <c r="K30" s="61" t="s">
        <v>67</v>
      </c>
      <c r="L30" s="61">
        <f>L28+L29</f>
        <v>138696.65999999997</v>
      </c>
      <c r="M30" s="61">
        <f>M28+M29</f>
        <v>7045.5499999999993</v>
      </c>
      <c r="N30" s="61">
        <v>0</v>
      </c>
      <c r="O30" s="61">
        <f>O28+O29</f>
        <v>59198.775000000001</v>
      </c>
      <c r="P30" s="61">
        <v>0</v>
      </c>
      <c r="Q30" s="61">
        <f>Q28+Q29</f>
        <v>72452.324999999997</v>
      </c>
      <c r="R30" s="61">
        <v>0</v>
      </c>
    </row>
    <row r="33" spans="3:8" ht="15.75" customHeight="1" x14ac:dyDescent="0.25">
      <c r="C33" s="169" t="s">
        <v>122</v>
      </c>
      <c r="D33" s="169"/>
      <c r="E33" s="175" t="s">
        <v>308</v>
      </c>
      <c r="F33" s="175"/>
      <c r="G33" s="175"/>
      <c r="H33" s="175"/>
    </row>
  </sheetData>
  <sheetProtection formatCells="0" formatColumns="0" formatRows="0" insertColumns="0" insertRows="0" insertHyperlinks="0" deleteColumns="0" deleteRows="0" sort="0" autoFilter="0" pivotTables="0"/>
  <protectedRanges>
    <protectedRange sqref="F33" name="Диапазон2_1_4"/>
    <protectedRange sqref="E33" name="Диапазон18_3"/>
    <protectedRange sqref="E33" name="Диапазон2_1_1_4"/>
    <protectedRange sqref="G29 G12:G27" name="Диапазон2_1"/>
    <protectedRange sqref="I29 I12:I27" name="Диапазон3_1"/>
    <protectedRange sqref="K29 K12:K27" name="Диапазон5_1"/>
    <protectedRange sqref="N29 N12:N27" name="Диапазон7_1"/>
    <protectedRange sqref="P29 P12:P27" name="Диапазон8_1"/>
    <protectedRange sqref="R29 R12:R27" name="Диапазон9_1"/>
  </protectedRanges>
  <mergeCells count="21">
    <mergeCell ref="M1:Q1"/>
    <mergeCell ref="C8:C10"/>
    <mergeCell ref="B11:R11"/>
    <mergeCell ref="A8:A10"/>
    <mergeCell ref="B8:B10"/>
    <mergeCell ref="D8:D10"/>
    <mergeCell ref="E8:E10"/>
    <mergeCell ref="L8:L10"/>
    <mergeCell ref="F8:K8"/>
    <mergeCell ref="F9:G9"/>
    <mergeCell ref="H9:I9"/>
    <mergeCell ref="J9:K9"/>
    <mergeCell ref="M8:R8"/>
    <mergeCell ref="B28:C28"/>
    <mergeCell ref="C33:D33"/>
    <mergeCell ref="E33:H33"/>
    <mergeCell ref="A6:R6"/>
    <mergeCell ref="M9:N9"/>
    <mergeCell ref="O9:P9"/>
    <mergeCell ref="Q9:R9"/>
    <mergeCell ref="B30:C30"/>
  </mergeCells>
  <pageMargins left="0.51181102362204722" right="0.51181102362204722" top="0.35433070866141736" bottom="0.35433070866141736" header="0.31496062992125984" footer="0.31496062992125984"/>
  <pageSetup paperSize="8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0" zoomScaleNormal="70" workbookViewId="0">
      <selection activeCell="E26" sqref="E26:F26"/>
    </sheetView>
  </sheetViews>
  <sheetFormatPr defaultColWidth="9.140625" defaultRowHeight="15" x14ac:dyDescent="0.25"/>
  <cols>
    <col min="1" max="1" width="21.42578125" style="3" customWidth="1"/>
    <col min="2" max="3" width="18.5703125" style="3" customWidth="1"/>
    <col min="4" max="4" width="22.28515625" style="3" customWidth="1"/>
    <col min="5" max="11" width="18.5703125" style="3" customWidth="1"/>
    <col min="12" max="12" width="15.28515625" style="3" customWidth="1"/>
    <col min="13" max="13" width="11.28515625" style="3" customWidth="1"/>
    <col min="14" max="14" width="14.7109375" style="3" customWidth="1"/>
    <col min="15" max="16384" width="9.140625" style="3"/>
  </cols>
  <sheetData>
    <row r="1" spans="1:14" ht="15" customHeight="1" x14ac:dyDescent="0.25">
      <c r="M1" s="221" t="s">
        <v>176</v>
      </c>
      <c r="N1" s="221"/>
    </row>
    <row r="2" spans="1:14" ht="15.75" x14ac:dyDescent="0.25">
      <c r="A2" s="220" t="s">
        <v>191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5.75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75" customHeight="1" x14ac:dyDescent="0.25">
      <c r="A4" s="224" t="s">
        <v>4</v>
      </c>
      <c r="B4" s="224" t="s">
        <v>9</v>
      </c>
      <c r="C4" s="224"/>
      <c r="D4" s="224"/>
      <c r="E4" s="224"/>
      <c r="F4" s="224"/>
      <c r="G4" s="225" t="s">
        <v>23</v>
      </c>
      <c r="H4" s="225"/>
      <c r="I4" s="225"/>
      <c r="J4" s="225"/>
      <c r="K4" s="223"/>
      <c r="L4" s="222" t="s">
        <v>15</v>
      </c>
      <c r="M4" s="223"/>
      <c r="N4" s="226" t="s">
        <v>22</v>
      </c>
    </row>
    <row r="5" spans="1:14" ht="79.5" customHeight="1" x14ac:dyDescent="0.25">
      <c r="A5" s="224"/>
      <c r="B5" s="11" t="s">
        <v>12</v>
      </c>
      <c r="C5" s="11" t="s">
        <v>10</v>
      </c>
      <c r="D5" s="11" t="s">
        <v>24</v>
      </c>
      <c r="E5" s="11" t="s">
        <v>11</v>
      </c>
      <c r="F5" s="11" t="s">
        <v>20</v>
      </c>
      <c r="G5" s="11" t="s">
        <v>16</v>
      </c>
      <c r="H5" s="11" t="s">
        <v>17</v>
      </c>
      <c r="I5" s="11" t="s">
        <v>18</v>
      </c>
      <c r="J5" s="11" t="s">
        <v>19</v>
      </c>
      <c r="K5" s="11" t="s">
        <v>21</v>
      </c>
      <c r="L5" s="11" t="s">
        <v>13</v>
      </c>
      <c r="M5" s="11" t="s">
        <v>14</v>
      </c>
      <c r="N5" s="227"/>
    </row>
    <row r="6" spans="1:14" ht="15.75" x14ac:dyDescent="0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</row>
    <row r="7" spans="1:14" s="4" customFormat="1" ht="90" x14ac:dyDescent="0.25">
      <c r="A7" s="119" t="s">
        <v>197</v>
      </c>
      <c r="B7" s="115" t="s">
        <v>194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s="4" customFormat="1" ht="45" x14ac:dyDescent="0.25">
      <c r="A8" s="119" t="s">
        <v>198</v>
      </c>
      <c r="B8" s="115" t="s">
        <v>194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</row>
    <row r="9" spans="1:14" s="4" customFormat="1" ht="45" x14ac:dyDescent="0.25">
      <c r="A9" s="124" t="s">
        <v>254</v>
      </c>
      <c r="B9" s="115" t="s">
        <v>194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</row>
    <row r="10" spans="1:14" s="4" customFormat="1" ht="45" x14ac:dyDescent="0.25">
      <c r="A10" s="119" t="s">
        <v>203</v>
      </c>
      <c r="B10" s="115" t="s">
        <v>194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</row>
    <row r="11" spans="1:14" s="4" customFormat="1" ht="45" x14ac:dyDescent="0.25">
      <c r="A11" s="124" t="s">
        <v>231</v>
      </c>
      <c r="B11" s="115" t="s">
        <v>194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</row>
    <row r="12" spans="1:14" s="4" customFormat="1" ht="45" x14ac:dyDescent="0.25">
      <c r="A12" s="124" t="s">
        <v>247</v>
      </c>
      <c r="B12" s="115" t="s">
        <v>194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</row>
    <row r="13" spans="1:14" s="4" customFormat="1" ht="75" x14ac:dyDescent="0.25">
      <c r="A13" s="119" t="s">
        <v>208</v>
      </c>
      <c r="B13" s="115" t="s">
        <v>194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</row>
    <row r="14" spans="1:14" s="4" customFormat="1" ht="45" x14ac:dyDescent="0.25">
      <c r="A14" s="119" t="s">
        <v>209</v>
      </c>
      <c r="B14" s="115" t="s">
        <v>194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</row>
    <row r="15" spans="1:14" s="4" customFormat="1" ht="45" x14ac:dyDescent="0.25">
      <c r="A15" s="119" t="s">
        <v>213</v>
      </c>
      <c r="B15" s="115" t="s">
        <v>194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</row>
    <row r="16" spans="1:14" s="4" customFormat="1" ht="105" x14ac:dyDescent="0.25">
      <c r="A16" s="119" t="s">
        <v>217</v>
      </c>
      <c r="B16" s="115" t="s">
        <v>194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</row>
    <row r="17" spans="1:14" s="4" customFormat="1" ht="87.6" customHeight="1" x14ac:dyDescent="0.25">
      <c r="A17" s="124" t="s">
        <v>264</v>
      </c>
      <c r="B17" s="115" t="s">
        <v>194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</row>
    <row r="18" spans="1:14" s="4" customFormat="1" ht="105" x14ac:dyDescent="0.25">
      <c r="A18" s="119" t="s">
        <v>218</v>
      </c>
      <c r="B18" s="115" t="s">
        <v>194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</row>
    <row r="19" spans="1:14" s="4" customFormat="1" ht="90" x14ac:dyDescent="0.25">
      <c r="A19" s="119" t="s">
        <v>219</v>
      </c>
      <c r="B19" s="115" t="s">
        <v>194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</row>
    <row r="20" spans="1:14" s="4" customFormat="1" ht="45" x14ac:dyDescent="0.25">
      <c r="A20" s="119" t="s">
        <v>221</v>
      </c>
      <c r="B20" s="115" t="s">
        <v>194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</row>
    <row r="21" spans="1:14" s="4" customFormat="1" ht="30.75" thickBot="1" x14ac:dyDescent="0.3">
      <c r="A21" s="119" t="s">
        <v>223</v>
      </c>
      <c r="B21" s="126" t="s">
        <v>194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</row>
    <row r="22" spans="1:14" s="12" customFormat="1" ht="105" x14ac:dyDescent="0.25">
      <c r="A22" s="119" t="s">
        <v>225</v>
      </c>
      <c r="B22" s="116" t="s">
        <v>194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7"/>
    </row>
    <row r="23" spans="1:14" ht="15.75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5.7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5.75" x14ac:dyDescent="0.25">
      <c r="A25" s="10"/>
      <c r="B25" s="10"/>
      <c r="C25" s="101"/>
      <c r="D25" s="101"/>
      <c r="E25" s="101"/>
      <c r="F25" s="101"/>
      <c r="G25" s="10"/>
      <c r="H25" s="10"/>
      <c r="I25" s="10"/>
      <c r="J25" s="10"/>
      <c r="K25" s="10"/>
      <c r="L25" s="10"/>
      <c r="M25" s="10"/>
      <c r="N25" s="10"/>
    </row>
    <row r="26" spans="1:14" ht="15.75" customHeight="1" x14ac:dyDescent="0.25">
      <c r="C26" s="195" t="s">
        <v>122</v>
      </c>
      <c r="D26" s="195"/>
      <c r="E26" s="196" t="s">
        <v>308</v>
      </c>
      <c r="F26" s="196"/>
      <c r="G26" s="10"/>
      <c r="H26" s="10"/>
    </row>
  </sheetData>
  <protectedRanges>
    <protectedRange sqref="F26" name="Диапазон2_1_4"/>
    <protectedRange sqref="E26" name="Диапазон18_3"/>
    <protectedRange sqref="E26" name="Диапазон2_1_1_4"/>
  </protectedRanges>
  <mergeCells count="9">
    <mergeCell ref="C26:D26"/>
    <mergeCell ref="E26:F26"/>
    <mergeCell ref="A2:N2"/>
    <mergeCell ref="M1:N1"/>
    <mergeCell ref="L4:M4"/>
    <mergeCell ref="B4:F4"/>
    <mergeCell ref="G4:K4"/>
    <mergeCell ref="N4:N5"/>
    <mergeCell ref="A4:A5"/>
  </mergeCells>
  <pageMargins left="0.70866141732283472" right="0.70866141732283472" top="0.74803149606299213" bottom="0.74803149606299213" header="0.31496062992125984" footer="0.31496062992125984"/>
  <pageSetup paperSize="8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zoomScale="70" zoomScaleNormal="70" workbookViewId="0">
      <selection activeCell="Q62" sqref="Q62"/>
    </sheetView>
  </sheetViews>
  <sheetFormatPr defaultColWidth="9.140625" defaultRowHeight="15.75" x14ac:dyDescent="0.25"/>
  <cols>
    <col min="1" max="2" width="22.42578125" style="2" customWidth="1"/>
    <col min="3" max="3" width="19.7109375" style="2" customWidth="1"/>
    <col min="4" max="4" width="19.140625" style="2" customWidth="1"/>
    <col min="5" max="8" width="19.28515625" style="2" customWidth="1"/>
    <col min="9" max="9" width="22.28515625" style="2" customWidth="1"/>
    <col min="10" max="10" width="26" style="2" customWidth="1"/>
    <col min="11" max="16384" width="9.140625" style="2"/>
  </cols>
  <sheetData>
    <row r="1" spans="1:9" x14ac:dyDescent="0.25">
      <c r="I1" s="13" t="s">
        <v>185</v>
      </c>
    </row>
    <row r="2" spans="1:9" ht="31.5" customHeight="1" x14ac:dyDescent="0.25">
      <c r="A2" s="228" t="s">
        <v>190</v>
      </c>
      <c r="B2" s="228"/>
      <c r="C2" s="228"/>
      <c r="D2" s="228"/>
      <c r="E2" s="228"/>
      <c r="F2" s="228"/>
      <c r="G2" s="228"/>
      <c r="H2" s="228"/>
      <c r="I2" s="228"/>
    </row>
    <row r="3" spans="1:9" ht="189" x14ac:dyDescent="0.25">
      <c r="A3" s="1" t="s">
        <v>4</v>
      </c>
      <c r="B3" s="1" t="s">
        <v>50</v>
      </c>
      <c r="C3" s="1" t="s">
        <v>2</v>
      </c>
      <c r="D3" s="1" t="s">
        <v>3</v>
      </c>
      <c r="E3" s="1" t="s">
        <v>5</v>
      </c>
      <c r="F3" s="1" t="s">
        <v>6</v>
      </c>
      <c r="G3" s="1" t="s">
        <v>7</v>
      </c>
      <c r="H3" s="1" t="s">
        <v>0</v>
      </c>
      <c r="I3" s="1" t="s">
        <v>1</v>
      </c>
    </row>
    <row r="4" spans="1:9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</row>
    <row r="5" spans="1:9" ht="90" x14ac:dyDescent="0.25">
      <c r="A5" s="124" t="s">
        <v>197</v>
      </c>
      <c r="B5" s="121"/>
      <c r="C5" s="121"/>
      <c r="D5" s="121"/>
      <c r="E5" s="121"/>
      <c r="F5" s="121" t="s">
        <v>243</v>
      </c>
      <c r="G5" s="121"/>
      <c r="H5" s="121"/>
      <c r="I5" s="120"/>
    </row>
    <row r="6" spans="1:9" ht="30" x14ac:dyDescent="0.25">
      <c r="A6" s="124" t="s">
        <v>198</v>
      </c>
      <c r="B6" s="121"/>
      <c r="C6" s="121"/>
      <c r="D6" s="121"/>
      <c r="E6" s="121"/>
      <c r="F6" s="121" t="s">
        <v>243</v>
      </c>
      <c r="G6" s="121"/>
      <c r="H6" s="121"/>
      <c r="I6" s="121"/>
    </row>
    <row r="7" spans="1:9" ht="45" x14ac:dyDescent="0.25">
      <c r="A7" s="124" t="s">
        <v>246</v>
      </c>
      <c r="B7" s="121"/>
      <c r="C7" s="121"/>
      <c r="D7" s="121"/>
      <c r="E7" s="121"/>
      <c r="F7" s="121" t="s">
        <v>243</v>
      </c>
      <c r="G7" s="121"/>
      <c r="H7" s="121"/>
      <c r="I7" s="121"/>
    </row>
    <row r="8" spans="1:9" ht="45" x14ac:dyDescent="0.25">
      <c r="A8" s="124" t="s">
        <v>203</v>
      </c>
      <c r="B8" s="121"/>
      <c r="C8" s="121"/>
      <c r="D8" s="121"/>
      <c r="E8" s="121"/>
      <c r="F8" s="121" t="s">
        <v>243</v>
      </c>
      <c r="G8" s="121"/>
      <c r="H8" s="121"/>
      <c r="I8" s="121"/>
    </row>
    <row r="9" spans="1:9" ht="45" x14ac:dyDescent="0.25">
      <c r="A9" s="124" t="s">
        <v>231</v>
      </c>
      <c r="B9" s="121"/>
      <c r="C9" s="121"/>
      <c r="D9" s="121"/>
      <c r="E9" s="121"/>
      <c r="F9" s="121" t="s">
        <v>243</v>
      </c>
      <c r="G9" s="121"/>
      <c r="H9" s="121"/>
      <c r="I9" s="121"/>
    </row>
    <row r="10" spans="1:9" ht="45" x14ac:dyDescent="0.25">
      <c r="A10" s="124" t="s">
        <v>207</v>
      </c>
      <c r="B10" s="121"/>
      <c r="C10" s="121"/>
      <c r="D10" s="121"/>
      <c r="E10" s="121"/>
      <c r="F10" s="121" t="s">
        <v>243</v>
      </c>
      <c r="G10" s="121"/>
      <c r="H10" s="121"/>
      <c r="I10" s="121"/>
    </row>
    <row r="11" spans="1:9" ht="75" x14ac:dyDescent="0.25">
      <c r="A11" s="124" t="s">
        <v>208</v>
      </c>
      <c r="B11" s="121"/>
      <c r="C11" s="121"/>
      <c r="D11" s="121"/>
      <c r="E11" s="121"/>
      <c r="F11" s="121" t="s">
        <v>243</v>
      </c>
      <c r="G11" s="121"/>
      <c r="H11" s="121"/>
      <c r="I11" s="121"/>
    </row>
    <row r="12" spans="1:9" ht="45" x14ac:dyDescent="0.25">
      <c r="A12" s="124" t="s">
        <v>209</v>
      </c>
      <c r="B12" s="121"/>
      <c r="C12" s="121"/>
      <c r="D12" s="121"/>
      <c r="E12" s="121"/>
      <c r="F12" s="121" t="s">
        <v>243</v>
      </c>
      <c r="G12" s="121"/>
      <c r="H12" s="121"/>
      <c r="I12" s="121"/>
    </row>
    <row r="13" spans="1:9" ht="45" x14ac:dyDescent="0.25">
      <c r="A13" s="124" t="s">
        <v>213</v>
      </c>
      <c r="B13" s="121"/>
      <c r="C13" s="121"/>
      <c r="D13" s="121"/>
      <c r="E13" s="121"/>
      <c r="F13" s="121" t="s">
        <v>243</v>
      </c>
      <c r="G13" s="121"/>
      <c r="H13" s="121"/>
      <c r="I13" s="121"/>
    </row>
    <row r="14" spans="1:9" ht="90.75" thickBot="1" x14ac:dyDescent="0.3">
      <c r="A14" s="124" t="s">
        <v>217</v>
      </c>
      <c r="B14" s="121"/>
      <c r="C14" s="121"/>
      <c r="D14" s="121"/>
      <c r="E14" s="121"/>
      <c r="F14" s="121" t="s">
        <v>244</v>
      </c>
      <c r="G14" s="121"/>
      <c r="H14" s="121"/>
      <c r="I14" s="121"/>
    </row>
    <row r="15" spans="1:9" ht="88.5" customHeight="1" thickBot="1" x14ac:dyDescent="0.3">
      <c r="A15" s="124" t="s">
        <v>264</v>
      </c>
      <c r="B15" s="108"/>
      <c r="C15" s="108"/>
      <c r="D15" s="108"/>
      <c r="E15" s="108"/>
      <c r="F15" s="116" t="s">
        <v>245</v>
      </c>
      <c r="G15" s="108"/>
      <c r="H15" s="108"/>
      <c r="I15" s="116"/>
    </row>
    <row r="16" spans="1:9" ht="96.6" customHeight="1" thickBot="1" x14ac:dyDescent="0.3">
      <c r="A16" s="124" t="s">
        <v>218</v>
      </c>
      <c r="B16" s="116"/>
      <c r="C16" s="116"/>
      <c r="D16" s="116"/>
      <c r="E16" s="116"/>
      <c r="F16" s="116" t="s">
        <v>243</v>
      </c>
      <c r="G16" s="116"/>
      <c r="H16" s="116"/>
      <c r="I16" s="116"/>
    </row>
    <row r="17" spans="1:9" ht="85.15" customHeight="1" thickBot="1" x14ac:dyDescent="0.3">
      <c r="A17" s="124" t="s">
        <v>219</v>
      </c>
      <c r="B17" s="116"/>
      <c r="C17" s="116"/>
      <c r="D17" s="116"/>
      <c r="E17" s="116"/>
      <c r="F17" s="116" t="s">
        <v>244</v>
      </c>
      <c r="G17" s="116"/>
      <c r="H17" s="116"/>
      <c r="I17" s="116"/>
    </row>
    <row r="18" spans="1:9" ht="46.9" customHeight="1" thickBot="1" x14ac:dyDescent="0.3">
      <c r="A18" s="124" t="s">
        <v>221</v>
      </c>
      <c r="B18" s="116"/>
      <c r="C18" s="116"/>
      <c r="D18" s="116"/>
      <c r="E18" s="116"/>
      <c r="F18" s="116" t="s">
        <v>244</v>
      </c>
      <c r="G18" s="116"/>
      <c r="H18" s="116"/>
      <c r="I18" s="116"/>
    </row>
    <row r="19" spans="1:9" ht="46.9" customHeight="1" thickBot="1" x14ac:dyDescent="0.3">
      <c r="A19" s="124" t="s">
        <v>223</v>
      </c>
      <c r="B19" s="108"/>
      <c r="C19" s="108"/>
      <c r="D19" s="108"/>
      <c r="E19" s="108"/>
      <c r="F19" s="116" t="s">
        <v>244</v>
      </c>
      <c r="G19" s="108"/>
      <c r="H19" s="108"/>
      <c r="I19" s="116"/>
    </row>
    <row r="20" spans="1:9" ht="90" x14ac:dyDescent="0.25">
      <c r="A20" s="124" t="s">
        <v>225</v>
      </c>
      <c r="B20" s="116"/>
      <c r="C20" s="116"/>
      <c r="D20" s="116"/>
      <c r="E20" s="116"/>
      <c r="F20" s="116" t="s">
        <v>243</v>
      </c>
      <c r="G20" s="116"/>
      <c r="H20" s="116"/>
      <c r="I20" s="116"/>
    </row>
    <row r="21" spans="1:9" x14ac:dyDescent="0.25">
      <c r="A21" s="147"/>
      <c r="B21" s="148"/>
      <c r="C21" s="148"/>
      <c r="D21" s="151"/>
      <c r="E21" s="151"/>
      <c r="F21" s="148"/>
      <c r="G21" s="148"/>
      <c r="H21" s="148"/>
      <c r="I21" s="148"/>
    </row>
    <row r="22" spans="1:9" ht="15.75" customHeight="1" x14ac:dyDescent="0.25">
      <c r="B22" s="195" t="s">
        <v>122</v>
      </c>
      <c r="C22" s="195"/>
      <c r="D22" s="196"/>
      <c r="E22" s="196"/>
      <c r="F22" s="2" t="s">
        <v>308</v>
      </c>
    </row>
  </sheetData>
  <protectedRanges>
    <protectedRange sqref="E22" name="Диапазон2_1_4"/>
    <protectedRange sqref="D22" name="Диапазон18_3"/>
    <protectedRange sqref="D22" name="Диапазон2_1_1_4"/>
  </protectedRanges>
  <mergeCells count="3">
    <mergeCell ref="B22:C22"/>
    <mergeCell ref="D22:E22"/>
    <mergeCell ref="A2:I2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B4" zoomScale="60" zoomScaleNormal="60" workbookViewId="0">
      <selection activeCell="E24" sqref="D24:E25"/>
    </sheetView>
  </sheetViews>
  <sheetFormatPr defaultColWidth="9.140625" defaultRowHeight="15" x14ac:dyDescent="0.25"/>
  <cols>
    <col min="1" max="1" width="9.140625" style="6"/>
    <col min="2" max="2" width="37.42578125" style="6" customWidth="1"/>
    <col min="3" max="3" width="49.28515625" style="6" customWidth="1"/>
    <col min="4" max="4" width="64.5703125" style="6" customWidth="1"/>
    <col min="5" max="5" width="15.85546875" style="6" customWidth="1"/>
    <col min="6" max="7" width="12.28515625" style="6" customWidth="1"/>
    <col min="8" max="8" width="15.85546875" style="6" customWidth="1"/>
    <col min="9" max="10" width="12.28515625" style="6" customWidth="1"/>
    <col min="11" max="11" width="17.42578125" style="6" customWidth="1"/>
    <col min="12" max="12" width="16.7109375" style="6" customWidth="1"/>
    <col min="13" max="13" width="19.5703125" style="6" customWidth="1"/>
    <col min="14" max="14" width="20.28515625" style="6" customWidth="1"/>
    <col min="15" max="15" width="11.7109375" style="6" customWidth="1"/>
    <col min="16" max="17" width="16.140625" style="6" customWidth="1"/>
    <col min="18" max="16384" width="9.140625" style="6"/>
  </cols>
  <sheetData>
    <row r="1" spans="1:17" x14ac:dyDescent="0.25">
      <c r="N1" s="14" t="s">
        <v>186</v>
      </c>
    </row>
    <row r="2" spans="1:17" ht="15.75" x14ac:dyDescent="0.25">
      <c r="A2" s="233" t="s">
        <v>189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</row>
    <row r="3" spans="1:17" x14ac:dyDescent="0.25">
      <c r="A3"/>
      <c r="B3"/>
      <c r="C3"/>
      <c r="D3"/>
    </row>
    <row r="5" spans="1:17" ht="15" customHeight="1" x14ac:dyDescent="0.25">
      <c r="A5" s="236" t="s">
        <v>8</v>
      </c>
      <c r="B5" s="232" t="s">
        <v>111</v>
      </c>
      <c r="C5" s="237" t="s">
        <v>162</v>
      </c>
      <c r="D5" s="232" t="s">
        <v>117</v>
      </c>
      <c r="E5" s="232" t="s">
        <v>165</v>
      </c>
      <c r="F5" s="232"/>
      <c r="G5" s="232"/>
      <c r="H5" s="232" t="s">
        <v>166</v>
      </c>
      <c r="I5" s="232"/>
      <c r="J5" s="232"/>
      <c r="K5" s="234" t="s">
        <v>118</v>
      </c>
      <c r="L5" s="234" t="s">
        <v>119</v>
      </c>
      <c r="M5" s="234" t="s">
        <v>120</v>
      </c>
      <c r="N5" s="234" t="s">
        <v>121</v>
      </c>
    </row>
    <row r="6" spans="1:17" ht="67.5" customHeight="1" x14ac:dyDescent="0.25">
      <c r="A6" s="236"/>
      <c r="B6" s="232"/>
      <c r="C6" s="238"/>
      <c r="D6" s="232"/>
      <c r="E6" s="77">
        <v>2017</v>
      </c>
      <c r="F6" s="78">
        <v>2018</v>
      </c>
      <c r="G6" s="78">
        <v>2019</v>
      </c>
      <c r="H6" s="77">
        <v>2017</v>
      </c>
      <c r="I6" s="78">
        <v>2018</v>
      </c>
      <c r="J6" s="78">
        <v>2019</v>
      </c>
      <c r="K6" s="235"/>
      <c r="L6" s="235"/>
      <c r="M6" s="235"/>
      <c r="N6" s="235"/>
    </row>
    <row r="7" spans="1:17" ht="29.25" customHeight="1" x14ac:dyDescent="0.25">
      <c r="A7" s="229" t="s">
        <v>163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1"/>
    </row>
    <row r="8" spans="1:17" ht="45.6" customHeight="1" x14ac:dyDescent="0.25">
      <c r="A8" s="103">
        <v>1</v>
      </c>
      <c r="B8" s="124" t="s">
        <v>197</v>
      </c>
      <c r="C8" s="80" t="s">
        <v>250</v>
      </c>
      <c r="D8" s="79" t="s">
        <v>252</v>
      </c>
      <c r="E8" s="82"/>
      <c r="F8" s="82"/>
      <c r="G8" s="82" t="s">
        <v>271</v>
      </c>
      <c r="H8" s="83"/>
      <c r="I8" s="83"/>
      <c r="J8" s="83"/>
      <c r="K8" s="53" t="s">
        <v>112</v>
      </c>
      <c r="L8" s="53" t="s">
        <v>272</v>
      </c>
      <c r="M8" s="52"/>
      <c r="N8" s="52"/>
    </row>
    <row r="9" spans="1:17" ht="31.15" customHeight="1" x14ac:dyDescent="0.25">
      <c r="A9" s="132" t="s">
        <v>200</v>
      </c>
      <c r="B9" s="124" t="s">
        <v>198</v>
      </c>
      <c r="C9" s="80" t="s">
        <v>250</v>
      </c>
      <c r="D9" s="124" t="s">
        <v>253</v>
      </c>
      <c r="E9" s="82"/>
      <c r="F9" s="82"/>
      <c r="G9" s="82" t="s">
        <v>164</v>
      </c>
      <c r="H9" s="83"/>
      <c r="I9" s="83"/>
      <c r="J9" s="83"/>
      <c r="K9" s="53" t="s">
        <v>112</v>
      </c>
      <c r="L9" s="53" t="s">
        <v>272</v>
      </c>
      <c r="M9" s="52"/>
      <c r="N9" s="52"/>
    </row>
    <row r="10" spans="1:17" ht="30" x14ac:dyDescent="0.25">
      <c r="A10" s="132" t="s">
        <v>201</v>
      </c>
      <c r="B10" s="124" t="s">
        <v>254</v>
      </c>
      <c r="C10" s="80" t="s">
        <v>250</v>
      </c>
      <c r="D10" s="124" t="s">
        <v>255</v>
      </c>
      <c r="E10" s="82"/>
      <c r="F10" s="82"/>
      <c r="G10" s="82" t="s">
        <v>271</v>
      </c>
      <c r="H10" s="83"/>
      <c r="I10" s="83"/>
      <c r="J10" s="83"/>
      <c r="K10" s="53" t="s">
        <v>112</v>
      </c>
      <c r="L10" s="53" t="s">
        <v>272</v>
      </c>
      <c r="M10" s="52"/>
      <c r="N10" s="52"/>
    </row>
    <row r="11" spans="1:17" ht="42" customHeight="1" x14ac:dyDescent="0.25">
      <c r="A11" s="132" t="s">
        <v>202</v>
      </c>
      <c r="B11" s="124" t="s">
        <v>203</v>
      </c>
      <c r="C11" s="80" t="s">
        <v>250</v>
      </c>
      <c r="D11" s="124" t="s">
        <v>256</v>
      </c>
      <c r="E11" s="82"/>
      <c r="F11" s="82"/>
      <c r="G11" s="82" t="s">
        <v>271</v>
      </c>
      <c r="H11" s="83"/>
      <c r="I11" s="83"/>
      <c r="J11" s="83"/>
      <c r="K11" s="53" t="s">
        <v>113</v>
      </c>
      <c r="L11" s="53" t="s">
        <v>114</v>
      </c>
      <c r="M11" s="52"/>
      <c r="N11" s="52"/>
    </row>
    <row r="12" spans="1:17" ht="42" customHeight="1" x14ac:dyDescent="0.25">
      <c r="A12" s="132" t="s">
        <v>204</v>
      </c>
      <c r="B12" s="124" t="s">
        <v>231</v>
      </c>
      <c r="C12" s="80" t="s">
        <v>250</v>
      </c>
      <c r="D12" s="124" t="s">
        <v>257</v>
      </c>
      <c r="E12" s="82"/>
      <c r="F12" s="82"/>
      <c r="G12" s="82" t="s">
        <v>164</v>
      </c>
      <c r="H12" s="83"/>
      <c r="I12" s="83"/>
      <c r="J12" s="83"/>
      <c r="K12" s="53" t="s">
        <v>112</v>
      </c>
      <c r="L12" s="53" t="s">
        <v>272</v>
      </c>
      <c r="M12" s="52"/>
      <c r="N12" s="52"/>
    </row>
    <row r="13" spans="1:17" ht="42" customHeight="1" x14ac:dyDescent="0.25">
      <c r="A13" s="132" t="s">
        <v>206</v>
      </c>
      <c r="B13" s="124" t="s">
        <v>247</v>
      </c>
      <c r="C13" s="80" t="s">
        <v>250</v>
      </c>
      <c r="D13" s="124" t="s">
        <v>260</v>
      </c>
      <c r="E13" s="82"/>
      <c r="F13" s="82"/>
      <c r="G13" s="82" t="s">
        <v>271</v>
      </c>
      <c r="H13" s="83"/>
      <c r="I13" s="83"/>
      <c r="J13" s="83"/>
      <c r="K13" s="53" t="s">
        <v>112</v>
      </c>
      <c r="L13" s="53" t="s">
        <v>272</v>
      </c>
      <c r="M13" s="52"/>
      <c r="N13" s="52"/>
    </row>
    <row r="14" spans="1:17" ht="42" customHeight="1" x14ac:dyDescent="0.25">
      <c r="A14" s="132" t="s">
        <v>211</v>
      </c>
      <c r="B14" s="124" t="s">
        <v>208</v>
      </c>
      <c r="C14" s="80" t="s">
        <v>250</v>
      </c>
      <c r="D14" s="124" t="s">
        <v>258</v>
      </c>
      <c r="E14" s="82"/>
      <c r="F14" s="82"/>
      <c r="G14" s="82" t="s">
        <v>271</v>
      </c>
      <c r="H14" s="83"/>
      <c r="I14" s="83"/>
      <c r="J14" s="83"/>
      <c r="K14" s="53" t="s">
        <v>112</v>
      </c>
      <c r="L14" s="53" t="s">
        <v>272</v>
      </c>
      <c r="M14" s="52"/>
      <c r="N14" s="52"/>
    </row>
    <row r="15" spans="1:17" ht="42" customHeight="1" x14ac:dyDescent="0.25">
      <c r="A15" s="132" t="s">
        <v>210</v>
      </c>
      <c r="B15" s="124" t="s">
        <v>209</v>
      </c>
      <c r="C15" s="80" t="s">
        <v>250</v>
      </c>
      <c r="D15" s="124" t="s">
        <v>261</v>
      </c>
      <c r="E15" s="82"/>
      <c r="F15" s="82"/>
      <c r="G15" s="82" t="s">
        <v>164</v>
      </c>
      <c r="H15" s="83"/>
      <c r="I15" s="83"/>
      <c r="J15" s="83"/>
      <c r="K15" s="53" t="s">
        <v>112</v>
      </c>
      <c r="L15" s="53" t="s">
        <v>272</v>
      </c>
      <c r="M15" s="52"/>
      <c r="N15" s="52"/>
    </row>
    <row r="16" spans="1:17" ht="42" customHeight="1" x14ac:dyDescent="0.25">
      <c r="A16" s="132" t="s">
        <v>212</v>
      </c>
      <c r="B16" s="124" t="s">
        <v>213</v>
      </c>
      <c r="C16" s="80" t="s">
        <v>250</v>
      </c>
      <c r="D16" s="124" t="s">
        <v>259</v>
      </c>
      <c r="E16" s="82"/>
      <c r="F16" s="82"/>
      <c r="G16" s="82" t="s">
        <v>271</v>
      </c>
      <c r="H16" s="83"/>
      <c r="I16" s="83"/>
      <c r="J16" s="83"/>
      <c r="K16" s="53" t="s">
        <v>112</v>
      </c>
      <c r="L16" s="53" t="s">
        <v>272</v>
      </c>
      <c r="M16" s="52"/>
      <c r="N16" s="52"/>
    </row>
    <row r="17" spans="1:14" ht="59.45" customHeight="1" x14ac:dyDescent="0.25">
      <c r="A17" s="132" t="s">
        <v>214</v>
      </c>
      <c r="B17" s="124" t="s">
        <v>217</v>
      </c>
      <c r="C17" s="80" t="s">
        <v>250</v>
      </c>
      <c r="D17" s="133" t="s">
        <v>262</v>
      </c>
      <c r="E17" s="82"/>
      <c r="F17" s="82" t="s">
        <v>271</v>
      </c>
      <c r="G17" s="82"/>
      <c r="H17" s="83"/>
      <c r="I17" s="83"/>
      <c r="J17" s="83"/>
      <c r="K17" s="53" t="s">
        <v>113</v>
      </c>
      <c r="L17" s="53" t="s">
        <v>273</v>
      </c>
      <c r="M17" s="52"/>
      <c r="N17" s="52"/>
    </row>
    <row r="18" spans="1:14" ht="57" customHeight="1" x14ac:dyDescent="0.25">
      <c r="A18" s="132" t="s">
        <v>248</v>
      </c>
      <c r="B18" s="124" t="s">
        <v>264</v>
      </c>
      <c r="C18" s="80" t="s">
        <v>250</v>
      </c>
      <c r="D18" s="133" t="s">
        <v>263</v>
      </c>
      <c r="E18" s="82" t="s">
        <v>271</v>
      </c>
      <c r="F18" s="82"/>
      <c r="G18" s="82"/>
      <c r="H18" s="83"/>
      <c r="I18" s="83"/>
      <c r="J18" s="83"/>
      <c r="K18" s="53" t="s">
        <v>115</v>
      </c>
      <c r="L18" s="53" t="s">
        <v>274</v>
      </c>
      <c r="M18" s="52"/>
      <c r="N18" s="52"/>
    </row>
    <row r="19" spans="1:14" ht="72.599999999999994" customHeight="1" x14ac:dyDescent="0.25">
      <c r="A19" s="132" t="s">
        <v>142</v>
      </c>
      <c r="B19" s="124" t="s">
        <v>218</v>
      </c>
      <c r="C19" s="80" t="s">
        <v>250</v>
      </c>
      <c r="D19" s="122" t="s">
        <v>265</v>
      </c>
      <c r="E19" s="82"/>
      <c r="F19" s="82"/>
      <c r="G19" s="82" t="s">
        <v>271</v>
      </c>
      <c r="H19" s="83"/>
      <c r="I19" s="83"/>
      <c r="J19" s="83"/>
      <c r="K19" s="53" t="s">
        <v>112</v>
      </c>
      <c r="L19" s="53" t="s">
        <v>272</v>
      </c>
      <c r="M19" s="52"/>
      <c r="N19" s="52"/>
    </row>
    <row r="20" spans="1:14" ht="96" customHeight="1" x14ac:dyDescent="0.25">
      <c r="A20" s="132" t="s">
        <v>249</v>
      </c>
      <c r="B20" s="124" t="s">
        <v>268</v>
      </c>
      <c r="C20" s="81" t="s">
        <v>266</v>
      </c>
      <c r="D20" s="122" t="s">
        <v>269</v>
      </c>
      <c r="E20" s="82"/>
      <c r="F20" s="82" t="s">
        <v>271</v>
      </c>
      <c r="G20" s="82"/>
      <c r="H20" s="83"/>
      <c r="I20" s="83"/>
      <c r="J20" s="83"/>
      <c r="K20" s="53" t="s">
        <v>113</v>
      </c>
      <c r="L20" s="53" t="s">
        <v>273</v>
      </c>
      <c r="M20" s="52"/>
      <c r="N20" s="52"/>
    </row>
    <row r="21" spans="1:14" ht="94.5" customHeight="1" x14ac:dyDescent="0.25">
      <c r="A21" s="132" t="s">
        <v>224</v>
      </c>
      <c r="B21" s="124" t="s">
        <v>225</v>
      </c>
      <c r="C21" s="81" t="s">
        <v>267</v>
      </c>
      <c r="D21" s="122" t="s">
        <v>270</v>
      </c>
      <c r="E21" s="82"/>
      <c r="F21" s="82" t="s">
        <v>271</v>
      </c>
      <c r="G21" s="82"/>
      <c r="H21" s="83"/>
      <c r="I21" s="83"/>
      <c r="J21" s="83"/>
      <c r="K21" s="53" t="s">
        <v>113</v>
      </c>
      <c r="L21" s="53" t="s">
        <v>273</v>
      </c>
      <c r="M21" s="52"/>
      <c r="N21" s="52"/>
    </row>
    <row r="22" spans="1:14" ht="45" x14ac:dyDescent="0.25">
      <c r="A22" s="132"/>
      <c r="B22" s="124" t="s">
        <v>227</v>
      </c>
      <c r="C22" s="81" t="s">
        <v>251</v>
      </c>
      <c r="D22" s="133"/>
      <c r="E22" s="82" t="s">
        <v>271</v>
      </c>
      <c r="F22" s="82" t="s">
        <v>271</v>
      </c>
      <c r="G22" s="82" t="s">
        <v>271</v>
      </c>
      <c r="H22" s="83"/>
      <c r="I22" s="83"/>
      <c r="J22" s="83"/>
      <c r="K22" s="53" t="s">
        <v>115</v>
      </c>
      <c r="L22" s="53" t="s">
        <v>272</v>
      </c>
      <c r="M22" s="52"/>
      <c r="N22" s="52"/>
    </row>
    <row r="26" spans="1:14" ht="15.75" customHeight="1" x14ac:dyDescent="0.25">
      <c r="C26" s="95" t="s">
        <v>122</v>
      </c>
      <c r="D26" s="134" t="s">
        <v>308</v>
      </c>
      <c r="E26" s="5"/>
      <c r="F26" s="5"/>
      <c r="G26" s="5"/>
      <c r="H26" s="5"/>
      <c r="I26" s="5"/>
    </row>
  </sheetData>
  <sheetProtection formatCells="0" formatColumns="0" formatRows="0" insertColumns="0" insertRows="0" insertHyperlinks="0" deleteColumns="0" deleteRows="0" sort="0" autoFilter="0" pivotTables="0"/>
  <protectedRanges>
    <protectedRange sqref="M7:N7" name="Диапазон1"/>
    <protectedRange sqref="D26" name="Диапазон18"/>
    <protectedRange sqref="D26" name="Диапазон2_1"/>
  </protectedRanges>
  <mergeCells count="12">
    <mergeCell ref="A7:N7"/>
    <mergeCell ref="E5:G5"/>
    <mergeCell ref="A2:Q2"/>
    <mergeCell ref="K5:K6"/>
    <mergeCell ref="L5:L6"/>
    <mergeCell ref="M5:M6"/>
    <mergeCell ref="N5:N6"/>
    <mergeCell ref="A5:A6"/>
    <mergeCell ref="B5:B6"/>
    <mergeCell ref="C5:C6"/>
    <mergeCell ref="D5:D6"/>
    <mergeCell ref="H5:J5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3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zoomScale="80" zoomScaleNormal="80" workbookViewId="0">
      <selection activeCell="A3" sqref="A3:L3"/>
    </sheetView>
  </sheetViews>
  <sheetFormatPr defaultColWidth="9.140625" defaultRowHeight="15" x14ac:dyDescent="0.25"/>
  <cols>
    <col min="1" max="1" width="9.140625" style="6"/>
    <col min="2" max="2" width="45.28515625" style="6" customWidth="1"/>
    <col min="3" max="3" width="14.42578125" style="6" customWidth="1"/>
    <col min="4" max="5" width="10.28515625" style="6" customWidth="1"/>
    <col min="6" max="6" width="9.140625" style="6"/>
    <col min="7" max="7" width="0" style="6" hidden="1" customWidth="1"/>
    <col min="8" max="10" width="12.42578125" style="6" customWidth="1"/>
    <col min="11" max="11" width="12.42578125" style="6" hidden="1" customWidth="1"/>
    <col min="12" max="12" width="36.140625" style="6" customWidth="1"/>
    <col min="13" max="16384" width="9.140625" style="6"/>
  </cols>
  <sheetData>
    <row r="1" spans="1:12" ht="15.75" customHeight="1" x14ac:dyDescent="0.25">
      <c r="J1" s="243" t="s">
        <v>187</v>
      </c>
      <c r="K1" s="243"/>
      <c r="L1" s="243"/>
    </row>
    <row r="2" spans="1:12" ht="15.75" x14ac:dyDescent="0.25">
      <c r="J2" s="15"/>
      <c r="K2" s="15"/>
    </row>
    <row r="3" spans="1:12" ht="55.5" customHeight="1" x14ac:dyDescent="0.25">
      <c r="A3" s="233" t="s">
        <v>309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5" spans="1:12" ht="15" customHeight="1" x14ac:dyDescent="0.25">
      <c r="A5" s="239" t="s">
        <v>8</v>
      </c>
      <c r="B5" s="239" t="s">
        <v>30</v>
      </c>
      <c r="C5" s="239" t="s">
        <v>31</v>
      </c>
      <c r="D5" s="239" t="s">
        <v>34</v>
      </c>
      <c r="E5" s="239"/>
      <c r="F5" s="239"/>
      <c r="G5" s="239"/>
      <c r="H5" s="239" t="s">
        <v>35</v>
      </c>
      <c r="I5" s="239"/>
      <c r="J5" s="239"/>
      <c r="K5" s="239"/>
      <c r="L5" s="239" t="s">
        <v>55</v>
      </c>
    </row>
    <row r="6" spans="1:12" ht="15" customHeight="1" x14ac:dyDescent="0.25">
      <c r="A6" s="239"/>
      <c r="B6" s="239"/>
      <c r="C6" s="239"/>
      <c r="D6" s="240" t="s">
        <v>32</v>
      </c>
      <c r="E6" s="241"/>
      <c r="F6" s="241"/>
      <c r="G6" s="242"/>
      <c r="H6" s="239" t="s">
        <v>32</v>
      </c>
      <c r="I6" s="239"/>
      <c r="J6" s="239"/>
      <c r="K6" s="239"/>
      <c r="L6" s="239"/>
    </row>
    <row r="7" spans="1:12" ht="26.25" customHeight="1" x14ac:dyDescent="0.25">
      <c r="A7" s="239"/>
      <c r="B7" s="239"/>
      <c r="C7" s="239"/>
      <c r="D7" s="128" t="s">
        <v>28</v>
      </c>
      <c r="E7" s="128" t="s">
        <v>29</v>
      </c>
      <c r="F7" s="128" t="s">
        <v>57</v>
      </c>
      <c r="G7" s="34" t="s">
        <v>57</v>
      </c>
      <c r="H7" s="128" t="s">
        <v>28</v>
      </c>
      <c r="I7" s="128" t="s">
        <v>29</v>
      </c>
      <c r="J7" s="128" t="s">
        <v>57</v>
      </c>
      <c r="K7" s="34" t="s">
        <v>57</v>
      </c>
      <c r="L7" s="239"/>
    </row>
    <row r="8" spans="1:12" x14ac:dyDescent="0.25">
      <c r="A8" s="34">
        <v>1</v>
      </c>
      <c r="B8" s="34">
        <v>2</v>
      </c>
      <c r="C8" s="34">
        <v>3</v>
      </c>
      <c r="D8" s="34">
        <v>5</v>
      </c>
      <c r="E8" s="34">
        <v>6</v>
      </c>
      <c r="F8" s="34">
        <v>7</v>
      </c>
      <c r="G8" s="34">
        <v>8</v>
      </c>
      <c r="H8" s="55">
        <v>9</v>
      </c>
      <c r="I8" s="55">
        <v>9</v>
      </c>
      <c r="J8" s="55">
        <v>10</v>
      </c>
      <c r="K8" s="55">
        <v>11</v>
      </c>
      <c r="L8" s="55">
        <v>12</v>
      </c>
    </row>
    <row r="9" spans="1:12" ht="54.75" customHeight="1" x14ac:dyDescent="0.25">
      <c r="A9" s="34">
        <v>1</v>
      </c>
      <c r="B9" s="56" t="s">
        <v>150</v>
      </c>
      <c r="C9" s="34" t="s">
        <v>123</v>
      </c>
      <c r="D9" s="53">
        <v>0.77700000000000002</v>
      </c>
      <c r="E9" s="53">
        <v>0.77700000000000002</v>
      </c>
      <c r="F9" s="53">
        <v>0.77700000000000002</v>
      </c>
      <c r="G9" s="53">
        <v>0.63</v>
      </c>
      <c r="H9" s="98">
        <f>H10/H11</f>
        <v>1.2347448772728691</v>
      </c>
      <c r="I9" s="110"/>
      <c r="J9" s="76"/>
      <c r="K9" s="76" t="e">
        <f t="shared" ref="K9" si="0">K10/K11</f>
        <v>#DIV/0!</v>
      </c>
      <c r="L9" s="58"/>
    </row>
    <row r="10" spans="1:12" ht="24" customHeight="1" x14ac:dyDescent="0.25">
      <c r="A10" s="62" t="s">
        <v>65</v>
      </c>
      <c r="B10" s="56" t="s">
        <v>138</v>
      </c>
      <c r="C10" s="62" t="s">
        <v>136</v>
      </c>
      <c r="D10" s="53">
        <v>2224.04</v>
      </c>
      <c r="E10" s="53">
        <v>2233.59</v>
      </c>
      <c r="F10" s="53">
        <v>2243.19</v>
      </c>
      <c r="G10" s="53"/>
      <c r="H10" s="38">
        <v>1583.585</v>
      </c>
      <c r="I10" s="111"/>
      <c r="J10" s="58"/>
      <c r="K10" s="58"/>
      <c r="L10" s="97"/>
    </row>
    <row r="11" spans="1:12" ht="20.25" customHeight="1" x14ac:dyDescent="0.25">
      <c r="A11" s="62" t="s">
        <v>66</v>
      </c>
      <c r="B11" s="56" t="s">
        <v>158</v>
      </c>
      <c r="C11" s="62" t="s">
        <v>137</v>
      </c>
      <c r="D11" s="53">
        <v>2862.34</v>
      </c>
      <c r="E11" s="53">
        <v>2874.63</v>
      </c>
      <c r="F11" s="53">
        <v>2886.99</v>
      </c>
      <c r="G11" s="53"/>
      <c r="H11" s="52">
        <v>1282.52</v>
      </c>
      <c r="I11" s="111"/>
      <c r="J11" s="58"/>
      <c r="K11" s="58"/>
      <c r="L11" s="58"/>
    </row>
    <row r="12" spans="1:12" ht="35.25" customHeight="1" x14ac:dyDescent="0.25">
      <c r="A12" s="34">
        <v>2</v>
      </c>
      <c r="B12" s="56" t="s">
        <v>151</v>
      </c>
      <c r="C12" s="34" t="s">
        <v>124</v>
      </c>
      <c r="D12" s="53">
        <v>10</v>
      </c>
      <c r="E12" s="53">
        <v>9.8699999999999992</v>
      </c>
      <c r="F12" s="53">
        <v>9.74</v>
      </c>
      <c r="G12" s="53">
        <v>0</v>
      </c>
      <c r="H12" s="63">
        <f>H13/H14</f>
        <v>6.399151493724589</v>
      </c>
      <c r="I12" s="112"/>
      <c r="J12" s="64"/>
      <c r="K12" s="64" t="e">
        <f t="shared" ref="K12" si="1">K13/K14</f>
        <v>#DIV/0!</v>
      </c>
      <c r="L12" s="58"/>
    </row>
    <row r="13" spans="1:12" ht="27" customHeight="1" x14ac:dyDescent="0.25">
      <c r="A13" s="62" t="s">
        <v>68</v>
      </c>
      <c r="B13" s="56" t="s">
        <v>160</v>
      </c>
      <c r="C13" s="62" t="s">
        <v>130</v>
      </c>
      <c r="D13" s="63">
        <v>1154</v>
      </c>
      <c r="E13" s="63">
        <v>1117</v>
      </c>
      <c r="F13" s="63">
        <v>1063</v>
      </c>
      <c r="G13" s="63">
        <v>0</v>
      </c>
      <c r="H13" s="52">
        <v>724</v>
      </c>
      <c r="I13" s="111"/>
      <c r="J13" s="58"/>
      <c r="K13" s="58"/>
      <c r="L13" s="58"/>
    </row>
    <row r="14" spans="1:12" ht="21" customHeight="1" x14ac:dyDescent="0.25">
      <c r="A14" s="62" t="s">
        <v>69</v>
      </c>
      <c r="B14" s="56" t="s">
        <v>159</v>
      </c>
      <c r="C14" s="62" t="s">
        <v>131</v>
      </c>
      <c r="D14" s="53">
        <v>113.14</v>
      </c>
      <c r="E14" s="53">
        <v>113.14</v>
      </c>
      <c r="F14" s="53">
        <v>125.58</v>
      </c>
      <c r="G14" s="53">
        <v>109.43</v>
      </c>
      <c r="H14" s="52">
        <v>113.14</v>
      </c>
      <c r="I14" s="111"/>
      <c r="J14" s="58"/>
      <c r="K14" s="58"/>
      <c r="L14" s="58"/>
    </row>
    <row r="15" spans="1:12" ht="58.5" customHeight="1" x14ac:dyDescent="0.25">
      <c r="A15" s="34">
        <v>3</v>
      </c>
      <c r="B15" s="56" t="s">
        <v>152</v>
      </c>
      <c r="C15" s="34" t="s">
        <v>33</v>
      </c>
      <c r="D15" s="53">
        <v>0</v>
      </c>
      <c r="E15" s="57">
        <v>0</v>
      </c>
      <c r="F15" s="57">
        <v>0</v>
      </c>
      <c r="G15" s="57"/>
      <c r="H15" s="63">
        <v>0</v>
      </c>
      <c r="I15" s="112"/>
      <c r="J15" s="64"/>
      <c r="K15" s="64" t="e">
        <f t="shared" ref="K15" si="2">K16/K17*100</f>
        <v>#DIV/0!</v>
      </c>
      <c r="L15" s="58"/>
    </row>
    <row r="16" spans="1:12" ht="20.25" customHeight="1" x14ac:dyDescent="0.25">
      <c r="A16" s="62" t="s">
        <v>134</v>
      </c>
      <c r="B16" s="56" t="s">
        <v>154</v>
      </c>
      <c r="C16" s="62" t="s">
        <v>130</v>
      </c>
      <c r="D16" s="53">
        <v>0</v>
      </c>
      <c r="E16" s="53">
        <v>0</v>
      </c>
      <c r="F16" s="53">
        <v>0</v>
      </c>
      <c r="G16" s="53"/>
      <c r="H16" s="52">
        <v>0</v>
      </c>
      <c r="I16" s="111"/>
      <c r="J16" s="58"/>
      <c r="K16" s="58"/>
      <c r="L16" s="58"/>
    </row>
    <row r="17" spans="1:12" ht="43.5" customHeight="1" x14ac:dyDescent="0.25">
      <c r="A17" s="62" t="s">
        <v>135</v>
      </c>
      <c r="B17" s="56" t="s">
        <v>155</v>
      </c>
      <c r="C17" s="62" t="s">
        <v>130</v>
      </c>
      <c r="D17" s="53">
        <v>2862.34</v>
      </c>
      <c r="E17" s="53">
        <v>2862.34</v>
      </c>
      <c r="F17" s="53">
        <v>2874.63</v>
      </c>
      <c r="G17" s="53"/>
      <c r="H17" s="52">
        <v>1282.52</v>
      </c>
      <c r="I17" s="111"/>
      <c r="J17" s="58"/>
      <c r="K17" s="58"/>
      <c r="L17" s="58"/>
    </row>
    <row r="18" spans="1:12" ht="63" customHeight="1" x14ac:dyDescent="0.25">
      <c r="A18" s="34">
        <v>4</v>
      </c>
      <c r="B18" s="56" t="s">
        <v>153</v>
      </c>
      <c r="C18" s="34" t="s">
        <v>33</v>
      </c>
      <c r="D18" s="53">
        <v>8</v>
      </c>
      <c r="E18" s="53">
        <v>7.8</v>
      </c>
      <c r="F18" s="53">
        <v>7.6</v>
      </c>
      <c r="G18" s="53"/>
      <c r="H18" s="63">
        <v>0</v>
      </c>
      <c r="I18" s="112"/>
      <c r="J18" s="64"/>
      <c r="K18" s="64" t="e">
        <f t="shared" ref="K18" si="3">K19/K20*100</f>
        <v>#DIV/0!</v>
      </c>
      <c r="L18" s="58"/>
    </row>
    <row r="19" spans="1:12" ht="47.25" customHeight="1" x14ac:dyDescent="0.25">
      <c r="A19" s="62" t="s">
        <v>133</v>
      </c>
      <c r="B19" s="56" t="s">
        <v>156</v>
      </c>
      <c r="C19" s="62" t="s">
        <v>130</v>
      </c>
      <c r="D19" s="53">
        <v>0</v>
      </c>
      <c r="E19" s="53">
        <v>0</v>
      </c>
      <c r="F19" s="53">
        <v>0</v>
      </c>
      <c r="G19" s="53"/>
      <c r="H19" s="52">
        <v>0</v>
      </c>
      <c r="I19" s="111">
        <v>0</v>
      </c>
      <c r="J19" s="58"/>
      <c r="K19" s="58"/>
      <c r="L19" s="58"/>
    </row>
    <row r="20" spans="1:12" ht="27" customHeight="1" x14ac:dyDescent="0.25">
      <c r="A20" s="62" t="s">
        <v>132</v>
      </c>
      <c r="B20" s="56" t="s">
        <v>157</v>
      </c>
      <c r="C20" s="62" t="s">
        <v>130</v>
      </c>
      <c r="D20" s="53">
        <v>1368</v>
      </c>
      <c r="E20" s="53">
        <v>1368</v>
      </c>
      <c r="F20" s="53">
        <v>1368</v>
      </c>
      <c r="G20" s="53"/>
      <c r="H20" s="52">
        <v>684</v>
      </c>
      <c r="I20" s="111"/>
      <c r="J20" s="58"/>
      <c r="K20" s="58"/>
      <c r="L20" s="58"/>
    </row>
    <row r="24" spans="1:12" ht="15.75" customHeight="1" x14ac:dyDescent="0.25">
      <c r="A24" s="169" t="s">
        <v>122</v>
      </c>
      <c r="B24" s="169"/>
      <c r="C24" s="175" t="s">
        <v>308</v>
      </c>
      <c r="D24" s="175"/>
      <c r="E24" s="175"/>
      <c r="F24" s="175"/>
    </row>
  </sheetData>
  <sheetProtection formatCells="0" formatColumns="0" formatRows="0" insertColumns="0" insertRows="0" insertHyperlinks="0" deleteColumns="0" deleteRows="0" sort="0" autoFilter="0" pivotTables="0"/>
  <protectedRanges>
    <protectedRange sqref="H9 J9:L20 H12 H15:H16 H18:H19" name="Диапазон1"/>
    <protectedRange sqref="D24:F24" name="Диапазон2_1"/>
    <protectedRange sqref="C24" name="Диапазон18"/>
    <protectedRange sqref="C24" name="Диапазон2_1_1"/>
    <protectedRange sqref="I9:I20" name="Диапазон1_1"/>
    <protectedRange sqref="H10:H11" name="Диапазон1_2"/>
    <protectedRange sqref="H13:H14" name="Диапазон1_3"/>
    <protectedRange sqref="H17" name="Диапазон1_4"/>
    <protectedRange sqref="H20" name="Диапазон1_5"/>
  </protectedRanges>
  <mergeCells count="12">
    <mergeCell ref="J1:L1"/>
    <mergeCell ref="L5:L7"/>
    <mergeCell ref="H6:K6"/>
    <mergeCell ref="B5:B7"/>
    <mergeCell ref="C5:C7"/>
    <mergeCell ref="H5:K5"/>
    <mergeCell ref="A24:B24"/>
    <mergeCell ref="A5:A7"/>
    <mergeCell ref="A3:L3"/>
    <mergeCell ref="D5:G5"/>
    <mergeCell ref="D6:G6"/>
    <mergeCell ref="C24:F24"/>
  </mergeCells>
  <pageMargins left="0.70866141732283472" right="0.70866141732283472" top="0.74803149606299213" bottom="0.74803149606299213" header="0.31496062992125984" footer="0.31496062992125984"/>
  <pageSetup paperSize="8" scale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tabSelected="1" zoomScale="85" zoomScaleNormal="85" workbookViewId="0">
      <selection activeCell="P1" sqref="P1"/>
    </sheetView>
  </sheetViews>
  <sheetFormatPr defaultColWidth="9.140625" defaultRowHeight="15" x14ac:dyDescent="0.25"/>
  <cols>
    <col min="1" max="1" width="14.5703125" style="12" customWidth="1"/>
    <col min="2" max="2" width="0" style="12" hidden="1" customWidth="1"/>
    <col min="3" max="3" width="17.5703125" style="12" bestFit="1" customWidth="1"/>
    <col min="4" max="4" width="15.42578125" style="12" customWidth="1"/>
    <col min="5" max="5" width="14.42578125" style="12" customWidth="1"/>
    <col min="6" max="6" width="22" style="12" customWidth="1"/>
    <col min="7" max="7" width="20.28515625" style="12" customWidth="1"/>
    <col min="8" max="10" width="19.5703125" style="12" hidden="1" customWidth="1"/>
    <col min="11" max="11" width="16.140625" style="12" customWidth="1"/>
    <col min="12" max="12" width="18.140625" style="12" customWidth="1"/>
    <col min="13" max="13" width="16.28515625" style="12" customWidth="1"/>
    <col min="14" max="14" width="17.5703125" style="12" hidden="1" customWidth="1"/>
    <col min="15" max="15" width="21.5703125" style="12" customWidth="1"/>
    <col min="16" max="16" width="16.28515625" style="12" customWidth="1"/>
    <col min="17" max="17" width="16.7109375" style="12" customWidth="1"/>
    <col min="18" max="18" width="30" style="12" customWidth="1"/>
    <col min="19" max="19" width="11.7109375" style="12" bestFit="1" customWidth="1"/>
    <col min="20" max="16384" width="9.140625" style="12"/>
  </cols>
  <sheetData>
    <row r="1" spans="1:23" ht="15.75" x14ac:dyDescent="0.25">
      <c r="L1" s="243" t="s">
        <v>188</v>
      </c>
      <c r="M1" s="243"/>
      <c r="N1" s="243"/>
      <c r="O1" s="243"/>
    </row>
    <row r="2" spans="1:23" ht="26.25" customHeight="1" x14ac:dyDescent="0.25">
      <c r="A2" s="246" t="s">
        <v>161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1:23" ht="31.5" customHeight="1" x14ac:dyDescent="0.25">
      <c r="A3" s="244" t="s">
        <v>8</v>
      </c>
      <c r="B3" s="244"/>
      <c r="C3" s="244"/>
      <c r="D3" s="244"/>
      <c r="E3" s="244" t="s">
        <v>45</v>
      </c>
      <c r="F3" s="244"/>
      <c r="G3" s="244"/>
      <c r="H3" s="244"/>
      <c r="I3" s="244"/>
      <c r="J3" s="244"/>
      <c r="K3" s="244"/>
      <c r="L3" s="244"/>
      <c r="M3" s="244"/>
      <c r="N3" s="244" t="s">
        <v>47</v>
      </c>
      <c r="O3" s="244"/>
      <c r="P3" s="244"/>
      <c r="Q3" s="244"/>
    </row>
    <row r="4" spans="1:23" ht="105" customHeight="1" x14ac:dyDescent="0.25">
      <c r="A4" s="244"/>
      <c r="B4" s="244" t="s">
        <v>39</v>
      </c>
      <c r="C4" s="244" t="s">
        <v>40</v>
      </c>
      <c r="D4" s="245" t="s">
        <v>304</v>
      </c>
      <c r="E4" s="244" t="s">
        <v>41</v>
      </c>
      <c r="F4" s="244" t="s">
        <v>42</v>
      </c>
      <c r="G4" s="244"/>
      <c r="H4" s="244" t="s">
        <v>46</v>
      </c>
      <c r="I4" s="244" t="s">
        <v>125</v>
      </c>
      <c r="J4" s="244" t="s">
        <v>127</v>
      </c>
      <c r="K4" s="245" t="s">
        <v>304</v>
      </c>
      <c r="L4" s="245" t="s">
        <v>305</v>
      </c>
      <c r="M4" s="244" t="s">
        <v>306</v>
      </c>
      <c r="N4" s="244" t="s">
        <v>48</v>
      </c>
      <c r="O4" s="244" t="s">
        <v>129</v>
      </c>
      <c r="P4" s="244" t="s">
        <v>49</v>
      </c>
      <c r="Q4" s="244" t="s">
        <v>128</v>
      </c>
    </row>
    <row r="5" spans="1:23" ht="90" x14ac:dyDescent="0.25">
      <c r="A5" s="244"/>
      <c r="B5" s="244"/>
      <c r="C5" s="244"/>
      <c r="D5" s="245"/>
      <c r="E5" s="244"/>
      <c r="F5" s="152" t="s">
        <v>44</v>
      </c>
      <c r="G5" s="152" t="s">
        <v>43</v>
      </c>
      <c r="H5" s="244"/>
      <c r="I5" s="244"/>
      <c r="J5" s="244"/>
      <c r="K5" s="245"/>
      <c r="L5" s="245"/>
      <c r="M5" s="244"/>
      <c r="N5" s="244"/>
      <c r="O5" s="244"/>
      <c r="P5" s="244"/>
      <c r="Q5" s="244"/>
    </row>
    <row r="6" spans="1:23" s="2" customFormat="1" ht="15.75" customHeight="1" x14ac:dyDescent="0.25">
      <c r="A6" s="247" t="s">
        <v>28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</row>
    <row r="7" spans="1:23" ht="103.9" customHeight="1" x14ac:dyDescent="0.25">
      <c r="A7" s="158">
        <v>1</v>
      </c>
      <c r="B7" s="161"/>
      <c r="C7" s="156" t="s">
        <v>354</v>
      </c>
      <c r="D7" s="161">
        <v>0.5</v>
      </c>
      <c r="E7" s="161" t="s">
        <v>355</v>
      </c>
      <c r="F7" s="161" t="s">
        <v>195</v>
      </c>
      <c r="G7" s="161" t="s">
        <v>195</v>
      </c>
      <c r="H7" s="161"/>
      <c r="I7" s="159"/>
      <c r="J7" s="159"/>
      <c r="K7" s="161">
        <v>0.5</v>
      </c>
      <c r="L7" s="159">
        <v>42880.54</v>
      </c>
      <c r="M7" s="163">
        <v>21.44</v>
      </c>
      <c r="N7" s="163"/>
      <c r="O7" s="163">
        <v>19.146999999999998</v>
      </c>
      <c r="P7" s="152">
        <f>M7-O7</f>
        <v>2.2930000000000028</v>
      </c>
      <c r="Q7" s="152">
        <v>0</v>
      </c>
    </row>
    <row r="8" spans="1:23" ht="105" x14ac:dyDescent="0.25">
      <c r="A8" s="158">
        <v>2</v>
      </c>
      <c r="B8" s="157" t="s">
        <v>178</v>
      </c>
      <c r="C8" s="156" t="s">
        <v>356</v>
      </c>
      <c r="D8" s="161">
        <v>0.47</v>
      </c>
      <c r="E8" s="161" t="s">
        <v>196</v>
      </c>
      <c r="F8" s="161" t="s">
        <v>195</v>
      </c>
      <c r="G8" s="161" t="s">
        <v>195</v>
      </c>
      <c r="H8" s="161" t="s">
        <v>179</v>
      </c>
      <c r="I8" s="159"/>
      <c r="J8" s="159"/>
      <c r="K8" s="161">
        <v>0.47</v>
      </c>
      <c r="L8" s="159">
        <v>42880.54</v>
      </c>
      <c r="M8" s="163">
        <v>20.154</v>
      </c>
      <c r="N8" s="163" t="s">
        <v>180</v>
      </c>
      <c r="O8" s="163">
        <v>20.154</v>
      </c>
      <c r="P8" s="152">
        <f t="shared" ref="P8:P11" si="0">M8-O8</f>
        <v>0</v>
      </c>
      <c r="Q8" s="152">
        <v>0</v>
      </c>
    </row>
    <row r="9" spans="1:23" ht="109.5" customHeight="1" x14ac:dyDescent="0.25">
      <c r="A9" s="158">
        <v>3</v>
      </c>
      <c r="B9" s="157"/>
      <c r="C9" s="156" t="s">
        <v>357</v>
      </c>
      <c r="D9" s="161">
        <v>0.23499999999999999</v>
      </c>
      <c r="E9" s="161" t="s">
        <v>358</v>
      </c>
      <c r="F9" s="161" t="s">
        <v>195</v>
      </c>
      <c r="G9" s="161" t="s">
        <v>195</v>
      </c>
      <c r="H9" s="161"/>
      <c r="I9" s="159"/>
      <c r="J9" s="159"/>
      <c r="K9" s="161">
        <v>0.23499999999999999</v>
      </c>
      <c r="L9" s="159">
        <v>42880.54</v>
      </c>
      <c r="M9" s="163">
        <v>10.076000000000001</v>
      </c>
      <c r="N9" s="163"/>
      <c r="O9" s="163">
        <v>10.076000000000001</v>
      </c>
      <c r="P9" s="152">
        <f t="shared" si="0"/>
        <v>0</v>
      </c>
      <c r="Q9" s="153">
        <v>0</v>
      </c>
    </row>
    <row r="10" spans="1:23" ht="105" x14ac:dyDescent="0.25">
      <c r="A10" s="158">
        <v>4</v>
      </c>
      <c r="B10" s="158"/>
      <c r="C10" s="156" t="s">
        <v>359</v>
      </c>
      <c r="D10" s="161">
        <v>0.25</v>
      </c>
      <c r="E10" s="158" t="s">
        <v>360</v>
      </c>
      <c r="F10" s="161" t="s">
        <v>195</v>
      </c>
      <c r="G10" s="161" t="s">
        <v>195</v>
      </c>
      <c r="H10" s="158"/>
      <c r="I10" s="160"/>
      <c r="J10" s="160"/>
      <c r="K10" s="161">
        <v>0.25</v>
      </c>
      <c r="L10" s="159">
        <v>42880.54</v>
      </c>
      <c r="M10" s="155">
        <v>10.72</v>
      </c>
      <c r="N10" s="155"/>
      <c r="O10" s="155">
        <v>10.72</v>
      </c>
      <c r="P10" s="152">
        <f t="shared" si="0"/>
        <v>0</v>
      </c>
      <c r="Q10" s="152">
        <v>0</v>
      </c>
    </row>
    <row r="11" spans="1:23" ht="105" x14ac:dyDescent="0.25">
      <c r="A11" s="164">
        <v>5</v>
      </c>
      <c r="B11" s="166"/>
      <c r="C11" s="162" t="s">
        <v>310</v>
      </c>
      <c r="D11" s="166">
        <v>1.5</v>
      </c>
      <c r="E11" s="166" t="s">
        <v>311</v>
      </c>
      <c r="F11" s="166" t="s">
        <v>195</v>
      </c>
      <c r="G11" s="166" t="s">
        <v>195</v>
      </c>
      <c r="H11" s="166"/>
      <c r="I11" s="165"/>
      <c r="J11" s="165"/>
      <c r="K11" s="166">
        <v>1.5</v>
      </c>
      <c r="L11" s="166">
        <v>42880.54</v>
      </c>
      <c r="M11" s="163">
        <v>64.320999999999998</v>
      </c>
      <c r="N11" s="163"/>
      <c r="O11" s="163">
        <v>64.320999999999998</v>
      </c>
      <c r="P11" s="154">
        <f t="shared" si="0"/>
        <v>0</v>
      </c>
      <c r="Q11" s="154">
        <v>0</v>
      </c>
      <c r="V11" s="12" t="s">
        <v>312</v>
      </c>
      <c r="W11" s="12" t="s">
        <v>313</v>
      </c>
    </row>
    <row r="12" spans="1:23" ht="105" x14ac:dyDescent="0.25">
      <c r="A12" s="164">
        <v>6</v>
      </c>
      <c r="B12" s="163"/>
      <c r="C12" s="162" t="s">
        <v>315</v>
      </c>
      <c r="D12" s="166">
        <v>0.23499999999999999</v>
      </c>
      <c r="E12" s="166" t="s">
        <v>316</v>
      </c>
      <c r="F12" s="166" t="s">
        <v>195</v>
      </c>
      <c r="G12" s="166" t="s">
        <v>195</v>
      </c>
      <c r="H12" s="166"/>
      <c r="I12" s="165"/>
      <c r="J12" s="165"/>
      <c r="K12" s="166">
        <v>0.23499999999999999</v>
      </c>
      <c r="L12" s="166">
        <v>42880.54</v>
      </c>
      <c r="M12" s="163">
        <v>10.077</v>
      </c>
      <c r="N12" s="163"/>
      <c r="O12" s="163">
        <v>10.077</v>
      </c>
      <c r="P12" s="154">
        <f t="shared" ref="P12:P31" si="1">M12-O12</f>
        <v>0</v>
      </c>
      <c r="Q12" s="154">
        <v>0</v>
      </c>
    </row>
    <row r="13" spans="1:23" ht="105" x14ac:dyDescent="0.25">
      <c r="A13" s="164">
        <v>7</v>
      </c>
      <c r="B13" s="163"/>
      <c r="C13" s="162" t="s">
        <v>317</v>
      </c>
      <c r="D13" s="166">
        <v>0.70499999999999996</v>
      </c>
      <c r="E13" s="166" t="s">
        <v>318</v>
      </c>
      <c r="F13" s="166" t="s">
        <v>195</v>
      </c>
      <c r="G13" s="166" t="s">
        <v>195</v>
      </c>
      <c r="H13" s="166"/>
      <c r="I13" s="165"/>
      <c r="J13" s="165"/>
      <c r="K13" s="166">
        <v>0.70499999999999996</v>
      </c>
      <c r="L13" s="165">
        <v>42880.54</v>
      </c>
      <c r="M13" s="163">
        <v>30.231000000000002</v>
      </c>
      <c r="N13" s="163"/>
      <c r="O13" s="163">
        <v>30.231000000000002</v>
      </c>
      <c r="P13" s="154">
        <f t="shared" si="1"/>
        <v>0</v>
      </c>
      <c r="Q13" s="154">
        <v>0</v>
      </c>
      <c r="R13" s="12" t="s">
        <v>314</v>
      </c>
    </row>
    <row r="14" spans="1:23" ht="105" x14ac:dyDescent="0.25">
      <c r="A14" s="164">
        <v>8</v>
      </c>
      <c r="B14" s="163"/>
      <c r="C14" s="162" t="s">
        <v>319</v>
      </c>
      <c r="D14" s="166">
        <v>0.23499999999999999</v>
      </c>
      <c r="E14" s="166" t="s">
        <v>320</v>
      </c>
      <c r="F14" s="166" t="s">
        <v>195</v>
      </c>
      <c r="G14" s="166" t="s">
        <v>195</v>
      </c>
      <c r="H14" s="166"/>
      <c r="I14" s="165"/>
      <c r="J14" s="165"/>
      <c r="K14" s="166">
        <v>0.23499999999999999</v>
      </c>
      <c r="L14" s="165">
        <v>42880.54</v>
      </c>
      <c r="M14" s="163">
        <v>10.077</v>
      </c>
      <c r="N14" s="163"/>
      <c r="O14" s="163">
        <v>10.077</v>
      </c>
      <c r="P14" s="154">
        <f t="shared" si="1"/>
        <v>0</v>
      </c>
      <c r="Q14" s="154">
        <v>0</v>
      </c>
    </row>
    <row r="15" spans="1:23" ht="105" x14ac:dyDescent="0.25">
      <c r="A15" s="164">
        <v>9</v>
      </c>
      <c r="B15" s="163"/>
      <c r="C15" s="162" t="s">
        <v>321</v>
      </c>
      <c r="D15" s="166">
        <v>0.23499999999999999</v>
      </c>
      <c r="E15" s="166" t="s">
        <v>322</v>
      </c>
      <c r="F15" s="166" t="s">
        <v>195</v>
      </c>
      <c r="G15" s="166" t="s">
        <v>195</v>
      </c>
      <c r="H15" s="166"/>
      <c r="I15" s="165"/>
      <c r="J15" s="165"/>
      <c r="K15" s="166">
        <v>0.23499999999999999</v>
      </c>
      <c r="L15" s="166">
        <v>42880.54</v>
      </c>
      <c r="M15" s="163">
        <v>10.077</v>
      </c>
      <c r="N15" s="163"/>
      <c r="O15" s="163">
        <v>10.077</v>
      </c>
      <c r="P15" s="154">
        <f t="shared" si="1"/>
        <v>0</v>
      </c>
      <c r="Q15" s="154">
        <v>0</v>
      </c>
    </row>
    <row r="16" spans="1:23" ht="105" x14ac:dyDescent="0.25">
      <c r="A16" s="164">
        <v>10</v>
      </c>
      <c r="B16" s="163"/>
      <c r="C16" s="162" t="s">
        <v>323</v>
      </c>
      <c r="D16" s="166">
        <v>0.5</v>
      </c>
      <c r="E16" s="166" t="s">
        <v>324</v>
      </c>
      <c r="F16" s="166" t="s">
        <v>195</v>
      </c>
      <c r="G16" s="166" t="s">
        <v>195</v>
      </c>
      <c r="H16" s="166"/>
      <c r="I16" s="165"/>
      <c r="J16" s="165"/>
      <c r="K16" s="166">
        <v>0.5</v>
      </c>
      <c r="L16" s="165">
        <v>42880.54</v>
      </c>
      <c r="M16" s="163">
        <v>21.443000000000001</v>
      </c>
      <c r="N16" s="163"/>
      <c r="O16" s="163">
        <v>21.443000000000001</v>
      </c>
      <c r="P16" s="154">
        <f t="shared" si="1"/>
        <v>0</v>
      </c>
      <c r="Q16" s="154">
        <v>0</v>
      </c>
    </row>
    <row r="17" spans="1:17" ht="105" x14ac:dyDescent="0.25">
      <c r="A17" s="164">
        <v>11</v>
      </c>
      <c r="B17" s="163"/>
      <c r="C17" s="162" t="s">
        <v>325</v>
      </c>
      <c r="D17" s="166">
        <v>0.23499999999999999</v>
      </c>
      <c r="E17" s="166" t="s">
        <v>326</v>
      </c>
      <c r="F17" s="166" t="s">
        <v>195</v>
      </c>
      <c r="G17" s="166" t="s">
        <v>195</v>
      </c>
      <c r="H17" s="166"/>
      <c r="I17" s="165"/>
      <c r="J17" s="165"/>
      <c r="K17" s="166">
        <v>0.23499999999999999</v>
      </c>
      <c r="L17" s="165">
        <v>42880.54</v>
      </c>
      <c r="M17" s="163">
        <v>10.077</v>
      </c>
      <c r="N17" s="163"/>
      <c r="O17" s="163">
        <v>3.5270000000000001</v>
      </c>
      <c r="P17" s="154">
        <f t="shared" si="1"/>
        <v>6.55</v>
      </c>
      <c r="Q17" s="154">
        <v>0</v>
      </c>
    </row>
    <row r="18" spans="1:17" ht="105" x14ac:dyDescent="0.25">
      <c r="A18" s="164">
        <v>12</v>
      </c>
      <c r="B18" s="163"/>
      <c r="C18" s="162" t="s">
        <v>327</v>
      </c>
      <c r="D18" s="166">
        <v>1.5</v>
      </c>
      <c r="E18" s="166" t="s">
        <v>328</v>
      </c>
      <c r="F18" s="166" t="s">
        <v>195</v>
      </c>
      <c r="G18" s="166" t="s">
        <v>195</v>
      </c>
      <c r="H18" s="166"/>
      <c r="I18" s="165"/>
      <c r="J18" s="165"/>
      <c r="K18" s="166">
        <v>1.5</v>
      </c>
      <c r="L18" s="165">
        <v>42880.54</v>
      </c>
      <c r="M18" s="163">
        <v>64.320999999999998</v>
      </c>
      <c r="N18" s="163"/>
      <c r="O18" s="163">
        <v>64.320999999999998</v>
      </c>
      <c r="P18" s="154">
        <f t="shared" si="1"/>
        <v>0</v>
      </c>
      <c r="Q18" s="154">
        <v>0</v>
      </c>
    </row>
    <row r="19" spans="1:17" ht="105" x14ac:dyDescent="0.25">
      <c r="A19" s="164">
        <v>13</v>
      </c>
      <c r="B19" s="163"/>
      <c r="C19" s="162" t="s">
        <v>329</v>
      </c>
      <c r="D19" s="166">
        <v>0.23499999999999999</v>
      </c>
      <c r="E19" s="166" t="s">
        <v>330</v>
      </c>
      <c r="F19" s="166" t="s">
        <v>195</v>
      </c>
      <c r="G19" s="166" t="s">
        <v>195</v>
      </c>
      <c r="H19" s="166"/>
      <c r="I19" s="165"/>
      <c r="J19" s="165"/>
      <c r="K19" s="166">
        <v>0.23499999999999999</v>
      </c>
      <c r="L19" s="165">
        <v>42880.54</v>
      </c>
      <c r="M19" s="163">
        <v>10.077</v>
      </c>
      <c r="N19" s="163"/>
      <c r="O19" s="163">
        <v>10.077</v>
      </c>
      <c r="P19" s="154">
        <f t="shared" si="1"/>
        <v>0</v>
      </c>
      <c r="Q19" s="154">
        <v>0</v>
      </c>
    </row>
    <row r="20" spans="1:17" ht="105" x14ac:dyDescent="0.25">
      <c r="A20" s="164">
        <v>14</v>
      </c>
      <c r="B20" s="163"/>
      <c r="C20" s="162" t="s">
        <v>331</v>
      </c>
      <c r="D20" s="166">
        <v>0.47</v>
      </c>
      <c r="E20" s="166" t="s">
        <v>332</v>
      </c>
      <c r="F20" s="166" t="s">
        <v>195</v>
      </c>
      <c r="G20" s="166" t="s">
        <v>195</v>
      </c>
      <c r="H20" s="166"/>
      <c r="I20" s="165"/>
      <c r="J20" s="165"/>
      <c r="K20" s="166">
        <v>0.47</v>
      </c>
      <c r="L20" s="166">
        <v>42880.54</v>
      </c>
      <c r="M20" s="163">
        <v>20.154</v>
      </c>
      <c r="N20" s="163"/>
      <c r="O20" s="163">
        <v>20.154</v>
      </c>
      <c r="P20" s="154">
        <f t="shared" si="1"/>
        <v>0</v>
      </c>
      <c r="Q20" s="154">
        <v>0</v>
      </c>
    </row>
    <row r="21" spans="1:17" ht="105" x14ac:dyDescent="0.25">
      <c r="A21" s="164">
        <v>15</v>
      </c>
      <c r="B21" s="163"/>
      <c r="C21" s="162" t="s">
        <v>333</v>
      </c>
      <c r="D21" s="166">
        <v>0.25</v>
      </c>
      <c r="E21" s="166" t="s">
        <v>334</v>
      </c>
      <c r="F21" s="166" t="s">
        <v>195</v>
      </c>
      <c r="G21" s="166" t="s">
        <v>195</v>
      </c>
      <c r="H21" s="166"/>
      <c r="I21" s="165"/>
      <c r="J21" s="165"/>
      <c r="K21" s="166">
        <v>0.25</v>
      </c>
      <c r="L21" s="165">
        <v>42880.54</v>
      </c>
      <c r="M21" s="163">
        <v>10.72</v>
      </c>
      <c r="N21" s="163"/>
      <c r="O21" s="163">
        <v>10.72</v>
      </c>
      <c r="P21" s="154">
        <f t="shared" si="1"/>
        <v>0</v>
      </c>
      <c r="Q21" s="154">
        <v>0</v>
      </c>
    </row>
    <row r="22" spans="1:17" ht="105" x14ac:dyDescent="0.25">
      <c r="A22" s="164">
        <v>16</v>
      </c>
      <c r="B22" s="163"/>
      <c r="C22" s="162" t="s">
        <v>335</v>
      </c>
      <c r="D22" s="166">
        <v>0.25</v>
      </c>
      <c r="E22" s="166" t="s">
        <v>336</v>
      </c>
      <c r="F22" s="166" t="s">
        <v>195</v>
      </c>
      <c r="G22" s="166" t="s">
        <v>195</v>
      </c>
      <c r="H22" s="166"/>
      <c r="I22" s="165"/>
      <c r="J22" s="165"/>
      <c r="K22" s="166">
        <v>0.25</v>
      </c>
      <c r="L22" s="165">
        <v>42880.54</v>
      </c>
      <c r="M22" s="163">
        <v>10.72</v>
      </c>
      <c r="N22" s="163"/>
      <c r="O22" s="163">
        <v>10.72</v>
      </c>
      <c r="P22" s="154">
        <f t="shared" si="1"/>
        <v>0</v>
      </c>
      <c r="Q22" s="154">
        <v>0</v>
      </c>
    </row>
    <row r="23" spans="1:17" ht="105" x14ac:dyDescent="0.25">
      <c r="A23" s="164">
        <v>17</v>
      </c>
      <c r="B23" s="163"/>
      <c r="C23" s="162" t="s">
        <v>337</v>
      </c>
      <c r="D23" s="166">
        <v>0.5</v>
      </c>
      <c r="E23" s="166" t="s">
        <v>338</v>
      </c>
      <c r="F23" s="166" t="s">
        <v>195</v>
      </c>
      <c r="G23" s="166" t="s">
        <v>195</v>
      </c>
      <c r="H23" s="166"/>
      <c r="I23" s="165"/>
      <c r="J23" s="165"/>
      <c r="K23" s="166">
        <v>0.5</v>
      </c>
      <c r="L23" s="165">
        <v>42880.54</v>
      </c>
      <c r="M23" s="163">
        <v>21.44</v>
      </c>
      <c r="N23" s="163"/>
      <c r="O23" s="163">
        <v>21.44</v>
      </c>
      <c r="P23" s="154">
        <f t="shared" si="1"/>
        <v>0</v>
      </c>
      <c r="Q23" s="154">
        <v>0</v>
      </c>
    </row>
    <row r="24" spans="1:17" ht="105" x14ac:dyDescent="0.25">
      <c r="A24" s="164">
        <v>18</v>
      </c>
      <c r="B24" s="163"/>
      <c r="C24" s="162" t="s">
        <v>339</v>
      </c>
      <c r="D24" s="166">
        <v>0.12</v>
      </c>
      <c r="E24" s="166" t="s">
        <v>340</v>
      </c>
      <c r="F24" s="166" t="s">
        <v>195</v>
      </c>
      <c r="G24" s="166" t="s">
        <v>195</v>
      </c>
      <c r="H24" s="166"/>
      <c r="I24" s="165"/>
      <c r="J24" s="165"/>
      <c r="K24" s="166">
        <v>0.12</v>
      </c>
      <c r="L24" s="165">
        <v>42880.54</v>
      </c>
      <c r="M24" s="163">
        <v>5.1459999999999999</v>
      </c>
      <c r="N24" s="163"/>
      <c r="O24" s="163">
        <v>5.1459999999999999</v>
      </c>
      <c r="P24" s="154">
        <f t="shared" si="1"/>
        <v>0</v>
      </c>
      <c r="Q24" s="154">
        <v>0</v>
      </c>
    </row>
    <row r="25" spans="1:17" ht="105" x14ac:dyDescent="0.25">
      <c r="A25" s="164">
        <v>19</v>
      </c>
      <c r="B25" s="163"/>
      <c r="C25" s="162" t="s">
        <v>341</v>
      </c>
      <c r="D25" s="166">
        <v>0.47</v>
      </c>
      <c r="E25" s="166" t="s">
        <v>342</v>
      </c>
      <c r="F25" s="166" t="s">
        <v>195</v>
      </c>
      <c r="G25" s="166" t="s">
        <v>195</v>
      </c>
      <c r="H25" s="166"/>
      <c r="I25" s="165"/>
      <c r="J25" s="165"/>
      <c r="K25" s="166">
        <v>0.47</v>
      </c>
      <c r="L25" s="166">
        <v>42880.54</v>
      </c>
      <c r="M25" s="163">
        <v>20.154</v>
      </c>
      <c r="N25" s="163"/>
      <c r="O25" s="163">
        <v>20.154</v>
      </c>
      <c r="P25" s="154">
        <f t="shared" si="1"/>
        <v>0</v>
      </c>
      <c r="Q25" s="154">
        <v>0</v>
      </c>
    </row>
    <row r="26" spans="1:17" ht="105" x14ac:dyDescent="0.25">
      <c r="A26" s="164">
        <v>20</v>
      </c>
      <c r="B26" s="163"/>
      <c r="C26" s="162" t="s">
        <v>341</v>
      </c>
      <c r="D26" s="166">
        <v>0.47</v>
      </c>
      <c r="E26" s="166" t="s">
        <v>343</v>
      </c>
      <c r="F26" s="166" t="s">
        <v>195</v>
      </c>
      <c r="G26" s="166" t="s">
        <v>195</v>
      </c>
      <c r="H26" s="166"/>
      <c r="I26" s="165"/>
      <c r="J26" s="165"/>
      <c r="K26" s="166">
        <v>0.47</v>
      </c>
      <c r="L26" s="165">
        <v>42880.54</v>
      </c>
      <c r="M26" s="163">
        <v>20.154</v>
      </c>
      <c r="N26" s="163"/>
      <c r="O26" s="163">
        <v>20.154</v>
      </c>
      <c r="P26" s="154">
        <f t="shared" si="1"/>
        <v>0</v>
      </c>
      <c r="Q26" s="154">
        <v>0</v>
      </c>
    </row>
    <row r="27" spans="1:17" ht="105" x14ac:dyDescent="0.25">
      <c r="A27" s="164">
        <v>21</v>
      </c>
      <c r="B27" s="163"/>
      <c r="C27" s="162" t="s">
        <v>344</v>
      </c>
      <c r="D27" s="166">
        <v>0.5</v>
      </c>
      <c r="E27" s="166" t="s">
        <v>345</v>
      </c>
      <c r="F27" s="166" t="s">
        <v>195</v>
      </c>
      <c r="G27" s="166" t="s">
        <v>195</v>
      </c>
      <c r="H27" s="166"/>
      <c r="I27" s="165"/>
      <c r="J27" s="165"/>
      <c r="K27" s="166">
        <v>0.5</v>
      </c>
      <c r="L27" s="165">
        <v>42880.54</v>
      </c>
      <c r="M27" s="163">
        <v>42.88</v>
      </c>
      <c r="N27" s="163"/>
      <c r="O27" s="163">
        <v>42.88</v>
      </c>
      <c r="P27" s="154">
        <f t="shared" si="1"/>
        <v>0</v>
      </c>
      <c r="Q27" s="154">
        <v>0</v>
      </c>
    </row>
    <row r="28" spans="1:17" ht="105" x14ac:dyDescent="0.25">
      <c r="A28" s="164">
        <v>22</v>
      </c>
      <c r="B28" s="163"/>
      <c r="C28" s="162" t="s">
        <v>346</v>
      </c>
      <c r="D28" s="166">
        <v>0.27</v>
      </c>
      <c r="E28" s="166" t="s">
        <v>347</v>
      </c>
      <c r="F28" s="166" t="s">
        <v>195</v>
      </c>
      <c r="G28" s="166" t="s">
        <v>195</v>
      </c>
      <c r="H28" s="166"/>
      <c r="I28" s="165"/>
      <c r="J28" s="165"/>
      <c r="K28" s="166">
        <v>0.27</v>
      </c>
      <c r="L28" s="165">
        <v>42880.54</v>
      </c>
      <c r="M28" s="163">
        <v>11.577999999999999</v>
      </c>
      <c r="N28" s="163"/>
      <c r="O28" s="163">
        <v>11.577999999999999</v>
      </c>
      <c r="P28" s="154">
        <f t="shared" si="1"/>
        <v>0</v>
      </c>
      <c r="Q28" s="154">
        <v>0</v>
      </c>
    </row>
    <row r="29" spans="1:17" ht="105" x14ac:dyDescent="0.25">
      <c r="A29" s="164">
        <v>23</v>
      </c>
      <c r="B29" s="163"/>
      <c r="C29" s="162" t="s">
        <v>348</v>
      </c>
      <c r="D29" s="166">
        <v>0.5</v>
      </c>
      <c r="E29" s="166" t="s">
        <v>349</v>
      </c>
      <c r="F29" s="166" t="s">
        <v>195</v>
      </c>
      <c r="G29" s="166" t="s">
        <v>195</v>
      </c>
      <c r="H29" s="166"/>
      <c r="I29" s="165"/>
      <c r="J29" s="165"/>
      <c r="K29" s="166">
        <v>0.5</v>
      </c>
      <c r="L29" s="165">
        <v>42880.54</v>
      </c>
      <c r="M29" s="163">
        <v>21.44</v>
      </c>
      <c r="N29" s="163"/>
      <c r="O29" s="163">
        <v>21.44</v>
      </c>
      <c r="P29" s="154">
        <f t="shared" si="1"/>
        <v>0</v>
      </c>
      <c r="Q29" s="154">
        <v>0</v>
      </c>
    </row>
    <row r="30" spans="1:17" ht="105" x14ac:dyDescent="0.25">
      <c r="A30" s="164">
        <v>24</v>
      </c>
      <c r="B30" s="163"/>
      <c r="C30" s="162" t="s">
        <v>350</v>
      </c>
      <c r="D30" s="166">
        <v>0.5</v>
      </c>
      <c r="E30" s="166" t="s">
        <v>351</v>
      </c>
      <c r="F30" s="166" t="s">
        <v>195</v>
      </c>
      <c r="G30" s="166" t="s">
        <v>195</v>
      </c>
      <c r="H30" s="166"/>
      <c r="I30" s="165"/>
      <c r="J30" s="165"/>
      <c r="K30" s="166">
        <v>0.5</v>
      </c>
      <c r="L30" s="166">
        <v>42880.54</v>
      </c>
      <c r="M30" s="163">
        <v>21.44</v>
      </c>
      <c r="N30" s="163"/>
      <c r="O30" s="163">
        <v>7.5039999999999996</v>
      </c>
      <c r="P30" s="154">
        <f t="shared" si="1"/>
        <v>13.936000000000002</v>
      </c>
      <c r="Q30" s="154">
        <v>0</v>
      </c>
    </row>
    <row r="31" spans="1:17" ht="105" x14ac:dyDescent="0.25">
      <c r="A31" s="164">
        <v>25</v>
      </c>
      <c r="B31" s="163"/>
      <c r="C31" s="162" t="s">
        <v>352</v>
      </c>
      <c r="D31" s="166">
        <v>0.25</v>
      </c>
      <c r="E31" s="166" t="s">
        <v>353</v>
      </c>
      <c r="F31" s="166" t="s">
        <v>195</v>
      </c>
      <c r="G31" s="166" t="s">
        <v>195</v>
      </c>
      <c r="H31" s="166"/>
      <c r="I31" s="165"/>
      <c r="J31" s="165"/>
      <c r="K31" s="166">
        <v>0.25</v>
      </c>
      <c r="L31" s="165">
        <v>42880.54</v>
      </c>
      <c r="M31" s="163">
        <v>10.718999999999999</v>
      </c>
      <c r="N31" s="163"/>
      <c r="O31" s="163">
        <v>10.718999999999999</v>
      </c>
      <c r="P31" s="154">
        <f t="shared" si="1"/>
        <v>0</v>
      </c>
      <c r="Q31" s="154">
        <v>0</v>
      </c>
    </row>
    <row r="32" spans="1:17" ht="15.75" x14ac:dyDescent="0.25">
      <c r="A32" s="4"/>
      <c r="B32" s="4"/>
      <c r="C32" s="4"/>
      <c r="E32" s="7"/>
    </row>
    <row r="33" spans="1:5" ht="15.75" x14ac:dyDescent="0.25">
      <c r="A33" s="4"/>
      <c r="B33" s="4"/>
      <c r="C33" s="4"/>
      <c r="E33" s="7"/>
    </row>
    <row r="34" spans="1:5" ht="15.75" customHeight="1" x14ac:dyDescent="0.25">
      <c r="A34" s="167" t="s">
        <v>122</v>
      </c>
      <c r="B34" s="196" t="s">
        <v>308</v>
      </c>
      <c r="C34" s="196"/>
      <c r="D34" s="196"/>
      <c r="E34" s="196"/>
    </row>
    <row r="38" spans="1:5" ht="13.15" customHeight="1" x14ac:dyDescent="0.25"/>
  </sheetData>
  <protectedRanges>
    <protectedRange sqref="C34:E34" name="Диапазон18_1"/>
    <protectedRange sqref="C34:E34" name="Диапазон2_1_1"/>
    <protectedRange sqref="B34" name="Диапазон18_1_1"/>
    <protectedRange sqref="B34" name="Диапазон2_1_1_1"/>
  </protectedRanges>
  <mergeCells count="23">
    <mergeCell ref="J4:J5"/>
    <mergeCell ref="I4:I5"/>
    <mergeCell ref="H4:H5"/>
    <mergeCell ref="A3:A5"/>
    <mergeCell ref="B4:B5"/>
    <mergeCell ref="C4:C5"/>
    <mergeCell ref="D4:D5"/>
    <mergeCell ref="L1:O1"/>
    <mergeCell ref="B34:E34"/>
    <mergeCell ref="Q4:Q5"/>
    <mergeCell ref="N3:Q3"/>
    <mergeCell ref="K4:K5"/>
    <mergeCell ref="E4:E5"/>
    <mergeCell ref="M4:M5"/>
    <mergeCell ref="F4:G4"/>
    <mergeCell ref="A2:P2"/>
    <mergeCell ref="N4:N5"/>
    <mergeCell ref="O4:O5"/>
    <mergeCell ref="P4:P5"/>
    <mergeCell ref="B3:D3"/>
    <mergeCell ref="E3:M3"/>
    <mergeCell ref="L4:L5"/>
    <mergeCell ref="A6:Q6"/>
  </mergeCells>
  <printOptions horizontalCentered="1"/>
  <pageMargins left="0.70866141732283472" right="0.70866141732283472" top="0.35433070866141736" bottom="0.35433070866141736" header="0.31496062992125984" footer="0.31496062992125984"/>
  <pageSetup paperSize="8" scale="99" fitToHeight="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workbookViewId="0">
      <selection activeCell="E84" sqref="E84"/>
    </sheetView>
  </sheetViews>
  <sheetFormatPr defaultRowHeight="15" x14ac:dyDescent="0.25"/>
  <cols>
    <col min="1" max="1" width="6.5703125" customWidth="1"/>
    <col min="2" max="2" width="7.140625" customWidth="1"/>
    <col min="3" max="3" width="59" customWidth="1"/>
    <col min="4" max="5" width="17.28515625" customWidth="1"/>
    <col min="6" max="7" width="19.85546875" customWidth="1"/>
  </cols>
  <sheetData>
    <row r="1" spans="1:7" x14ac:dyDescent="0.25">
      <c r="G1" t="s">
        <v>182</v>
      </c>
    </row>
    <row r="3" spans="1:7" x14ac:dyDescent="0.25">
      <c r="A3" s="249" t="s">
        <v>275</v>
      </c>
      <c r="B3" s="249"/>
      <c r="C3" s="249"/>
      <c r="D3" s="249"/>
      <c r="E3" s="249"/>
      <c r="F3" s="249"/>
    </row>
    <row r="4" spans="1:7" ht="15" customHeight="1" x14ac:dyDescent="0.25">
      <c r="A4" s="248" t="s">
        <v>8</v>
      </c>
      <c r="B4" s="248" t="s">
        <v>139</v>
      </c>
      <c r="C4" s="248" t="s">
        <v>140</v>
      </c>
      <c r="D4" s="248" t="s">
        <v>145</v>
      </c>
      <c r="E4" s="253" t="s">
        <v>149</v>
      </c>
      <c r="F4" s="253"/>
    </row>
    <row r="5" spans="1:7" ht="60" x14ac:dyDescent="0.25">
      <c r="A5" s="248"/>
      <c r="B5" s="248"/>
      <c r="C5" s="248"/>
      <c r="D5" s="248"/>
      <c r="E5" s="99" t="s">
        <v>148</v>
      </c>
      <c r="F5" s="99" t="s">
        <v>146</v>
      </c>
    </row>
    <row r="6" spans="1:7" x14ac:dyDescent="0.25">
      <c r="A6" s="99">
        <v>1</v>
      </c>
      <c r="B6" s="99">
        <v>2</v>
      </c>
      <c r="C6" s="99">
        <v>3</v>
      </c>
      <c r="D6" s="99">
        <v>4</v>
      </c>
      <c r="E6" s="99">
        <v>6</v>
      </c>
      <c r="F6" s="99">
        <v>7</v>
      </c>
    </row>
    <row r="7" spans="1:7" ht="15" customHeight="1" x14ac:dyDescent="0.25">
      <c r="A7" s="248" t="s">
        <v>276</v>
      </c>
      <c r="B7" s="248"/>
      <c r="C7" s="248"/>
      <c r="D7" s="248"/>
      <c r="E7" s="248"/>
      <c r="F7" s="248"/>
    </row>
    <row r="8" spans="1:7" x14ac:dyDescent="0.25">
      <c r="A8" s="99">
        <v>1</v>
      </c>
      <c r="B8" s="99">
        <v>2017</v>
      </c>
      <c r="C8" s="99" t="s">
        <v>141</v>
      </c>
      <c r="D8" s="100">
        <v>0.36749999999999999</v>
      </c>
      <c r="E8" s="75"/>
      <c r="F8" s="75"/>
    </row>
    <row r="9" spans="1:7" x14ac:dyDescent="0.25">
      <c r="A9" s="99">
        <v>2</v>
      </c>
      <c r="B9" s="99">
        <v>2018</v>
      </c>
      <c r="C9" s="99" t="s">
        <v>141</v>
      </c>
      <c r="D9" s="100">
        <v>0.45150000000000001</v>
      </c>
      <c r="E9" s="75"/>
      <c r="F9" s="75"/>
    </row>
    <row r="10" spans="1:7" x14ac:dyDescent="0.25">
      <c r="A10" s="99">
        <v>3</v>
      </c>
      <c r="B10" s="99">
        <v>2019</v>
      </c>
      <c r="C10" s="99" t="s">
        <v>141</v>
      </c>
      <c r="D10" s="100">
        <v>0.23100000000000001</v>
      </c>
      <c r="E10" s="75"/>
      <c r="F10" s="75"/>
    </row>
    <row r="11" spans="1:7" x14ac:dyDescent="0.25">
      <c r="A11" s="73"/>
      <c r="B11" s="73"/>
      <c r="C11" s="136" t="s">
        <v>277</v>
      </c>
      <c r="D11" s="100">
        <f>SUM(D8:D10)</f>
        <v>1.05</v>
      </c>
      <c r="E11" s="100">
        <f>SUM(E8:E10)</f>
        <v>0</v>
      </c>
      <c r="F11" s="100">
        <f>SUM(F8:F10)</f>
        <v>0</v>
      </c>
    </row>
    <row r="13" spans="1:7" ht="15" customHeight="1" x14ac:dyDescent="0.25">
      <c r="A13" s="264" t="s">
        <v>300</v>
      </c>
      <c r="B13" s="264"/>
      <c r="C13" s="264"/>
      <c r="D13" s="264"/>
      <c r="E13" s="264"/>
      <c r="F13" s="264"/>
      <c r="G13" s="264"/>
    </row>
    <row r="14" spans="1:7" x14ac:dyDescent="0.25">
      <c r="A14" s="264"/>
      <c r="B14" s="264"/>
      <c r="C14" s="264"/>
      <c r="D14" s="264"/>
      <c r="E14" s="264"/>
      <c r="F14" s="264"/>
      <c r="G14" s="264"/>
    </row>
    <row r="15" spans="1:7" ht="15" customHeight="1" x14ac:dyDescent="0.25">
      <c r="A15" s="248" t="s">
        <v>8</v>
      </c>
      <c r="B15" s="248" t="s">
        <v>139</v>
      </c>
      <c r="C15" s="248" t="s">
        <v>140</v>
      </c>
      <c r="D15" s="248" t="s">
        <v>126</v>
      </c>
      <c r="E15" s="248" t="s">
        <v>147</v>
      </c>
      <c r="F15" s="253" t="s">
        <v>149</v>
      </c>
      <c r="G15" s="253"/>
    </row>
    <row r="16" spans="1:7" ht="60" x14ac:dyDescent="0.25">
      <c r="A16" s="248"/>
      <c r="B16" s="248"/>
      <c r="C16" s="248"/>
      <c r="D16" s="248"/>
      <c r="E16" s="248"/>
      <c r="F16" s="72" t="s">
        <v>148</v>
      </c>
      <c r="G16" s="72" t="s">
        <v>146</v>
      </c>
    </row>
    <row r="17" spans="1:7" x14ac:dyDescent="0.25">
      <c r="A17" s="72">
        <v>1</v>
      </c>
      <c r="B17" s="72">
        <v>2</v>
      </c>
      <c r="C17" s="72">
        <v>3</v>
      </c>
      <c r="D17" s="72">
        <v>4</v>
      </c>
      <c r="E17" s="72">
        <v>5</v>
      </c>
      <c r="F17" s="72">
        <v>6</v>
      </c>
      <c r="G17" s="72">
        <v>7</v>
      </c>
    </row>
    <row r="18" spans="1:7" x14ac:dyDescent="0.25">
      <c r="A18" s="248">
        <v>1</v>
      </c>
      <c r="B18" s="248">
        <v>2017</v>
      </c>
      <c r="C18" s="140" t="s">
        <v>278</v>
      </c>
      <c r="D18" s="257">
        <v>1.95</v>
      </c>
      <c r="E18" s="262"/>
      <c r="F18" s="260"/>
      <c r="G18" s="260"/>
    </row>
    <row r="19" spans="1:7" x14ac:dyDescent="0.25">
      <c r="A19" s="248"/>
      <c r="B19" s="248"/>
      <c r="C19" s="140"/>
      <c r="D19" s="257"/>
      <c r="E19" s="261"/>
      <c r="F19" s="261"/>
      <c r="G19" s="261"/>
    </row>
    <row r="20" spans="1:7" ht="30" x14ac:dyDescent="0.25">
      <c r="A20" s="248">
        <v>2</v>
      </c>
      <c r="B20" s="248">
        <v>2017</v>
      </c>
      <c r="C20" s="140" t="s">
        <v>279</v>
      </c>
      <c r="D20" s="257">
        <v>1.2500000000000001E-2</v>
      </c>
      <c r="E20" s="258"/>
      <c r="F20" s="260"/>
      <c r="G20" s="260"/>
    </row>
    <row r="21" spans="1:7" x14ac:dyDescent="0.25">
      <c r="A21" s="248"/>
      <c r="B21" s="248"/>
      <c r="C21" s="140"/>
      <c r="D21" s="257"/>
      <c r="E21" s="259"/>
      <c r="F21" s="261"/>
      <c r="G21" s="261"/>
    </row>
    <row r="22" spans="1:7" x14ac:dyDescent="0.25">
      <c r="A22" s="248">
        <v>3</v>
      </c>
      <c r="B22" s="248">
        <v>2017</v>
      </c>
      <c r="C22" s="140" t="s">
        <v>280</v>
      </c>
      <c r="D22" s="257">
        <v>1.2500000000000001E-2</v>
      </c>
      <c r="E22" s="258"/>
      <c r="F22" s="260"/>
      <c r="G22" s="260"/>
    </row>
    <row r="23" spans="1:7" x14ac:dyDescent="0.25">
      <c r="A23" s="248"/>
      <c r="B23" s="248"/>
      <c r="C23" s="140"/>
      <c r="D23" s="257"/>
      <c r="E23" s="259"/>
      <c r="F23" s="261"/>
      <c r="G23" s="261"/>
    </row>
    <row r="24" spans="1:7" x14ac:dyDescent="0.25">
      <c r="A24" s="248">
        <v>4</v>
      </c>
      <c r="B24" s="248">
        <v>2017</v>
      </c>
      <c r="C24" s="140" t="s">
        <v>281</v>
      </c>
      <c r="D24" s="257">
        <v>2.92E-2</v>
      </c>
      <c r="E24" s="258"/>
      <c r="F24" s="260"/>
      <c r="G24" s="260"/>
    </row>
    <row r="25" spans="1:7" x14ac:dyDescent="0.25">
      <c r="A25" s="248"/>
      <c r="B25" s="248"/>
      <c r="C25" s="140"/>
      <c r="D25" s="257"/>
      <c r="E25" s="259"/>
      <c r="F25" s="261"/>
      <c r="G25" s="261"/>
    </row>
    <row r="26" spans="1:7" x14ac:dyDescent="0.25">
      <c r="A26" s="248">
        <v>5</v>
      </c>
      <c r="B26" s="248">
        <v>2017</v>
      </c>
      <c r="C26" s="140" t="s">
        <v>282</v>
      </c>
      <c r="D26" s="257">
        <v>2.5000000000000001E-2</v>
      </c>
      <c r="E26" s="258"/>
      <c r="F26" s="260"/>
      <c r="G26" s="260"/>
    </row>
    <row r="27" spans="1:7" x14ac:dyDescent="0.25">
      <c r="A27" s="248"/>
      <c r="B27" s="248"/>
      <c r="C27" s="140"/>
      <c r="D27" s="257"/>
      <c r="E27" s="259"/>
      <c r="F27" s="261"/>
      <c r="G27" s="261"/>
    </row>
    <row r="28" spans="1:7" x14ac:dyDescent="0.25">
      <c r="A28" s="136"/>
      <c r="B28" s="248">
        <v>2017</v>
      </c>
      <c r="C28" s="140" t="s">
        <v>283</v>
      </c>
      <c r="D28" s="257">
        <v>1.0500000000000001E-2</v>
      </c>
      <c r="E28" s="141"/>
      <c r="F28" s="137"/>
      <c r="G28" s="137"/>
    </row>
    <row r="29" spans="1:7" x14ac:dyDescent="0.25">
      <c r="A29" s="136"/>
      <c r="B29" s="248"/>
      <c r="C29" s="140"/>
      <c r="D29" s="257"/>
      <c r="E29" s="141"/>
      <c r="F29" s="137"/>
      <c r="G29" s="137"/>
    </row>
    <row r="30" spans="1:7" x14ac:dyDescent="0.25">
      <c r="A30" s="136"/>
      <c r="B30" s="248">
        <v>2017</v>
      </c>
      <c r="C30" s="140" t="s">
        <v>284</v>
      </c>
      <c r="D30" s="138">
        <v>2.5000000000000001E-2</v>
      </c>
      <c r="E30" s="141"/>
      <c r="F30" s="137"/>
      <c r="G30" s="137"/>
    </row>
    <row r="31" spans="1:7" x14ac:dyDescent="0.25">
      <c r="A31" s="136"/>
      <c r="B31" s="248"/>
      <c r="C31" s="140"/>
      <c r="D31" s="139"/>
      <c r="E31" s="141"/>
      <c r="F31" s="137"/>
      <c r="G31" s="137"/>
    </row>
    <row r="32" spans="1:7" x14ac:dyDescent="0.25">
      <c r="A32" s="136"/>
      <c r="B32" s="248">
        <v>2017</v>
      </c>
      <c r="C32" s="140" t="s">
        <v>285</v>
      </c>
      <c r="D32" s="138">
        <v>4.1700000000000001E-2</v>
      </c>
      <c r="E32" s="141"/>
      <c r="F32" s="137"/>
      <c r="G32" s="137"/>
    </row>
    <row r="33" spans="1:7" x14ac:dyDescent="0.25">
      <c r="A33" s="136"/>
      <c r="B33" s="248"/>
      <c r="C33" s="140"/>
      <c r="D33" s="139"/>
      <c r="E33" s="141"/>
      <c r="F33" s="137"/>
      <c r="G33" s="137"/>
    </row>
    <row r="34" spans="1:7" x14ac:dyDescent="0.25">
      <c r="A34" s="136"/>
      <c r="B34" s="248">
        <v>2017</v>
      </c>
      <c r="C34" s="140" t="s">
        <v>286</v>
      </c>
      <c r="D34" s="138">
        <v>9.1999999999999998E-3</v>
      </c>
      <c r="E34" s="141"/>
      <c r="F34" s="137"/>
      <c r="G34" s="137"/>
    </row>
    <row r="35" spans="1:7" x14ac:dyDescent="0.25">
      <c r="A35" s="136"/>
      <c r="B35" s="248"/>
      <c r="C35" s="140"/>
      <c r="D35" s="139"/>
      <c r="E35" s="141"/>
      <c r="F35" s="137"/>
      <c r="G35" s="137"/>
    </row>
    <row r="36" spans="1:7" x14ac:dyDescent="0.25">
      <c r="A36" s="136"/>
      <c r="B36" s="248">
        <v>2017</v>
      </c>
      <c r="C36" s="140" t="s">
        <v>287</v>
      </c>
      <c r="D36" s="138">
        <v>2.65</v>
      </c>
      <c r="E36" s="141"/>
      <c r="F36" s="137"/>
      <c r="G36" s="137"/>
    </row>
    <row r="37" spans="1:7" x14ac:dyDescent="0.25">
      <c r="A37" s="136"/>
      <c r="B37" s="248"/>
      <c r="C37" s="140"/>
      <c r="D37" s="139"/>
      <c r="E37" s="141"/>
      <c r="F37" s="137"/>
      <c r="G37" s="137"/>
    </row>
    <row r="38" spans="1:7" x14ac:dyDescent="0.25">
      <c r="A38" s="73"/>
      <c r="B38" s="73"/>
      <c r="C38" s="140" t="s">
        <v>143</v>
      </c>
      <c r="D38" s="74">
        <f>D18+D20+D22+D24+D26+D28+D30+D32+D34+D36</f>
        <v>4.7655999999999992</v>
      </c>
      <c r="E38" s="74"/>
      <c r="F38" s="74"/>
      <c r="G38" s="74"/>
    </row>
    <row r="39" spans="1:7" x14ac:dyDescent="0.25">
      <c r="A39" s="248">
        <v>7</v>
      </c>
      <c r="B39" s="248">
        <v>2019</v>
      </c>
      <c r="C39" s="140" t="s">
        <v>288</v>
      </c>
      <c r="D39" s="257">
        <v>0.42</v>
      </c>
      <c r="E39" s="260"/>
      <c r="F39" s="260"/>
      <c r="G39" s="260"/>
    </row>
    <row r="40" spans="1:7" x14ac:dyDescent="0.25">
      <c r="A40" s="248"/>
      <c r="B40" s="248"/>
      <c r="C40" s="140"/>
      <c r="D40" s="257"/>
      <c r="E40" s="261"/>
      <c r="F40" s="261"/>
      <c r="G40" s="261"/>
    </row>
    <row r="41" spans="1:7" ht="30" x14ac:dyDescent="0.25">
      <c r="A41" s="248">
        <v>8</v>
      </c>
      <c r="B41" s="248">
        <v>2019</v>
      </c>
      <c r="C41" s="140" t="s">
        <v>289</v>
      </c>
      <c r="D41" s="257">
        <v>0.46</v>
      </c>
      <c r="E41" s="260"/>
      <c r="F41" s="260"/>
      <c r="G41" s="260"/>
    </row>
    <row r="42" spans="1:7" x14ac:dyDescent="0.25">
      <c r="A42" s="248"/>
      <c r="B42" s="248"/>
      <c r="C42" s="140"/>
      <c r="D42" s="257"/>
      <c r="E42" s="261"/>
      <c r="F42" s="261"/>
      <c r="G42" s="261"/>
    </row>
    <row r="43" spans="1:7" x14ac:dyDescent="0.25">
      <c r="A43" s="248">
        <v>9</v>
      </c>
      <c r="B43" s="248">
        <v>2019</v>
      </c>
      <c r="C43" s="140" t="s">
        <v>290</v>
      </c>
      <c r="D43" s="257">
        <v>0.23</v>
      </c>
      <c r="E43" s="260"/>
      <c r="F43" s="260"/>
      <c r="G43" s="260"/>
    </row>
    <row r="44" spans="1:7" x14ac:dyDescent="0.25">
      <c r="A44" s="248"/>
      <c r="B44" s="248"/>
      <c r="C44" s="140"/>
      <c r="D44" s="257"/>
      <c r="E44" s="261"/>
      <c r="F44" s="261"/>
      <c r="G44" s="261"/>
    </row>
    <row r="45" spans="1:7" x14ac:dyDescent="0.25">
      <c r="A45" s="248">
        <v>10</v>
      </c>
      <c r="B45" s="248">
        <v>2019</v>
      </c>
      <c r="C45" s="140" t="s">
        <v>291</v>
      </c>
      <c r="D45" s="257">
        <v>2.5000000000000001E-2</v>
      </c>
      <c r="E45" s="260"/>
      <c r="F45" s="260"/>
      <c r="G45" s="260"/>
    </row>
    <row r="46" spans="1:7" x14ac:dyDescent="0.25">
      <c r="A46" s="248"/>
      <c r="B46" s="248"/>
      <c r="C46" s="140"/>
      <c r="D46" s="257"/>
      <c r="E46" s="261"/>
      <c r="F46" s="261"/>
      <c r="G46" s="261"/>
    </row>
    <row r="47" spans="1:7" x14ac:dyDescent="0.25">
      <c r="A47" s="248">
        <v>11</v>
      </c>
      <c r="B47" s="248">
        <v>2019</v>
      </c>
      <c r="C47" s="140" t="s">
        <v>292</v>
      </c>
      <c r="D47" s="257">
        <v>2.0899999999999998E-2</v>
      </c>
      <c r="E47" s="260"/>
      <c r="F47" s="260"/>
      <c r="G47" s="260"/>
    </row>
    <row r="48" spans="1:7" x14ac:dyDescent="0.25">
      <c r="A48" s="248"/>
      <c r="B48" s="248"/>
      <c r="C48" s="140"/>
      <c r="D48" s="257"/>
      <c r="E48" s="261"/>
      <c r="F48" s="261"/>
      <c r="G48" s="261"/>
    </row>
    <row r="49" spans="1:7" x14ac:dyDescent="0.25">
      <c r="A49" s="73"/>
      <c r="B49" s="73"/>
      <c r="C49" s="72" t="s">
        <v>144</v>
      </c>
      <c r="D49" s="74">
        <f>D39+D41+D43+D45+D47</f>
        <v>1.1558999999999999</v>
      </c>
      <c r="E49" s="74"/>
      <c r="F49" s="74"/>
      <c r="G49" s="74"/>
    </row>
    <row r="50" spans="1:7" x14ac:dyDescent="0.25">
      <c r="A50" s="73"/>
      <c r="B50" s="73"/>
      <c r="C50" s="136" t="s">
        <v>293</v>
      </c>
      <c r="D50" s="74">
        <f>D38+D49</f>
        <v>5.9214999999999991</v>
      </c>
      <c r="E50" s="74"/>
      <c r="F50" s="74"/>
      <c r="G50" s="74"/>
    </row>
    <row r="51" spans="1:7" x14ac:dyDescent="0.25">
      <c r="A51" s="65"/>
    </row>
    <row r="52" spans="1:7" ht="15" customHeight="1" x14ac:dyDescent="0.25">
      <c r="A52" s="264" t="s">
        <v>299</v>
      </c>
      <c r="B52" s="264"/>
      <c r="C52" s="264"/>
      <c r="D52" s="264"/>
      <c r="E52" s="264"/>
      <c r="F52" s="264"/>
      <c r="G52" s="264"/>
    </row>
    <row r="53" spans="1:7" x14ac:dyDescent="0.25">
      <c r="A53" s="264"/>
      <c r="B53" s="264"/>
      <c r="C53" s="264"/>
      <c r="D53" s="264"/>
      <c r="E53" s="264"/>
      <c r="F53" s="264"/>
      <c r="G53" s="264"/>
    </row>
    <row r="54" spans="1:7" x14ac:dyDescent="0.25">
      <c r="A54" s="248" t="s">
        <v>8</v>
      </c>
      <c r="B54" s="248" t="s">
        <v>139</v>
      </c>
      <c r="C54" s="248" t="s">
        <v>140</v>
      </c>
      <c r="D54" s="248" t="s">
        <v>126</v>
      </c>
      <c r="E54" s="248" t="s">
        <v>147</v>
      </c>
      <c r="F54" s="253" t="s">
        <v>149</v>
      </c>
      <c r="G54" s="253"/>
    </row>
    <row r="55" spans="1:7" ht="60" x14ac:dyDescent="0.25">
      <c r="A55" s="248"/>
      <c r="B55" s="248"/>
      <c r="C55" s="248"/>
      <c r="D55" s="248"/>
      <c r="E55" s="248"/>
      <c r="F55" s="72" t="s">
        <v>148</v>
      </c>
      <c r="G55" s="72" t="s">
        <v>146</v>
      </c>
    </row>
    <row r="56" spans="1:7" x14ac:dyDescent="0.25">
      <c r="A56" s="72">
        <v>1</v>
      </c>
      <c r="B56" s="72">
        <v>2</v>
      </c>
      <c r="C56" s="72">
        <v>3</v>
      </c>
      <c r="D56" s="72">
        <v>4</v>
      </c>
      <c r="E56" s="72">
        <v>5</v>
      </c>
      <c r="F56" s="72">
        <v>6</v>
      </c>
      <c r="G56" s="72">
        <v>7</v>
      </c>
    </row>
    <row r="57" spans="1:7" ht="38.25" customHeight="1" x14ac:dyDescent="0.25">
      <c r="A57" s="248">
        <v>1</v>
      </c>
      <c r="B57" s="248">
        <v>2017</v>
      </c>
      <c r="C57" s="73" t="s">
        <v>294</v>
      </c>
      <c r="D57" s="254">
        <v>139.02000000000001</v>
      </c>
      <c r="E57" s="262"/>
      <c r="F57" s="260"/>
      <c r="G57" s="260"/>
    </row>
    <row r="58" spans="1:7" x14ac:dyDescent="0.25">
      <c r="A58" s="248"/>
      <c r="B58" s="248"/>
      <c r="C58" s="73"/>
      <c r="D58" s="255"/>
      <c r="E58" s="263"/>
      <c r="F58" s="263"/>
      <c r="G58" s="263"/>
    </row>
    <row r="59" spans="1:7" x14ac:dyDescent="0.25">
      <c r="A59" s="248"/>
      <c r="B59" s="248"/>
      <c r="C59" s="73"/>
      <c r="D59" s="256"/>
      <c r="E59" s="261"/>
      <c r="F59" s="261"/>
      <c r="G59" s="261"/>
    </row>
    <row r="60" spans="1:7" x14ac:dyDescent="0.25">
      <c r="A60" s="73"/>
      <c r="B60" s="73"/>
      <c r="C60" s="73" t="s">
        <v>143</v>
      </c>
      <c r="D60" s="74">
        <v>139.02000000000001</v>
      </c>
      <c r="E60" s="74"/>
      <c r="F60" s="74"/>
      <c r="G60" s="74"/>
    </row>
    <row r="61" spans="1:7" ht="33.75" customHeight="1" x14ac:dyDescent="0.25">
      <c r="A61" s="248">
        <v>2</v>
      </c>
      <c r="B61" s="248">
        <v>2018</v>
      </c>
      <c r="C61" s="73" t="s">
        <v>295</v>
      </c>
      <c r="D61" s="254">
        <v>20.820799999999998</v>
      </c>
      <c r="E61" s="260"/>
      <c r="F61" s="260"/>
      <c r="G61" s="260"/>
    </row>
    <row r="62" spans="1:7" x14ac:dyDescent="0.25">
      <c r="A62" s="248"/>
      <c r="B62" s="248"/>
      <c r="C62" s="73"/>
      <c r="D62" s="255"/>
      <c r="E62" s="263"/>
      <c r="F62" s="263"/>
      <c r="G62" s="263"/>
    </row>
    <row r="63" spans="1:7" x14ac:dyDescent="0.25">
      <c r="A63" s="248"/>
      <c r="B63" s="248"/>
      <c r="C63" s="73"/>
      <c r="D63" s="256"/>
      <c r="E63" s="261"/>
      <c r="F63" s="261"/>
      <c r="G63" s="261"/>
    </row>
    <row r="64" spans="1:7" x14ac:dyDescent="0.25">
      <c r="A64" s="73"/>
      <c r="B64" s="73"/>
      <c r="C64" s="73" t="s">
        <v>296</v>
      </c>
      <c r="D64" s="74">
        <v>20.820799999999998</v>
      </c>
      <c r="E64" s="74"/>
      <c r="F64" s="74"/>
      <c r="G64" s="74"/>
    </row>
    <row r="65" spans="1:7" ht="30" customHeight="1" x14ac:dyDescent="0.25">
      <c r="A65" s="248">
        <v>3</v>
      </c>
      <c r="B65" s="248">
        <v>2019</v>
      </c>
      <c r="C65" s="73" t="s">
        <v>297</v>
      </c>
      <c r="D65" s="254">
        <v>68.66</v>
      </c>
      <c r="E65" s="260"/>
      <c r="F65" s="260"/>
      <c r="G65" s="260"/>
    </row>
    <row r="66" spans="1:7" x14ac:dyDescent="0.25">
      <c r="A66" s="248"/>
      <c r="B66" s="248"/>
      <c r="C66" s="73"/>
      <c r="D66" s="255"/>
      <c r="E66" s="263"/>
      <c r="F66" s="263"/>
      <c r="G66" s="263"/>
    </row>
    <row r="67" spans="1:7" x14ac:dyDescent="0.25">
      <c r="A67" s="248"/>
      <c r="B67" s="248"/>
      <c r="C67" s="73"/>
      <c r="D67" s="256"/>
      <c r="E67" s="261"/>
      <c r="F67" s="261"/>
      <c r="G67" s="261"/>
    </row>
    <row r="68" spans="1:7" x14ac:dyDescent="0.25">
      <c r="A68" s="73"/>
      <c r="B68" s="73"/>
      <c r="C68" s="73" t="s">
        <v>144</v>
      </c>
      <c r="D68" s="74">
        <v>68.66</v>
      </c>
      <c r="E68" s="74"/>
      <c r="F68" s="74"/>
      <c r="G68" s="74"/>
    </row>
    <row r="69" spans="1:7" x14ac:dyDescent="0.25">
      <c r="A69" s="73"/>
      <c r="B69" s="73"/>
      <c r="C69" s="73" t="s">
        <v>293</v>
      </c>
      <c r="D69" s="74">
        <f>D60+D64+D68</f>
        <v>228.5008</v>
      </c>
      <c r="E69" s="74"/>
      <c r="F69" s="74"/>
      <c r="G69" s="74"/>
    </row>
    <row r="71" spans="1:7" x14ac:dyDescent="0.25">
      <c r="A71" s="249" t="s">
        <v>298</v>
      </c>
      <c r="B71" s="249"/>
      <c r="C71" s="249"/>
      <c r="D71" s="250"/>
      <c r="E71" s="250"/>
      <c r="F71" s="250"/>
      <c r="G71" s="250"/>
    </row>
    <row r="72" spans="1:7" ht="15" customHeight="1" x14ac:dyDescent="0.25">
      <c r="A72" s="248" t="s">
        <v>8</v>
      </c>
      <c r="B72" s="248" t="s">
        <v>139</v>
      </c>
      <c r="C72" s="248" t="s">
        <v>146</v>
      </c>
      <c r="D72" s="96"/>
      <c r="E72" s="96"/>
      <c r="F72" s="96"/>
      <c r="G72" s="96"/>
    </row>
    <row r="73" spans="1:7" x14ac:dyDescent="0.25">
      <c r="A73" s="248"/>
      <c r="B73" s="248"/>
      <c r="C73" s="248"/>
    </row>
    <row r="74" spans="1:7" x14ac:dyDescent="0.25">
      <c r="A74" s="94">
        <v>1</v>
      </c>
      <c r="B74" s="94">
        <v>2</v>
      </c>
      <c r="C74" s="94">
        <v>3</v>
      </c>
    </row>
    <row r="75" spans="1:7" x14ac:dyDescent="0.25">
      <c r="A75" s="94">
        <v>1</v>
      </c>
      <c r="B75" s="94">
        <v>2017</v>
      </c>
      <c r="C75" s="75">
        <v>11.385</v>
      </c>
    </row>
    <row r="76" spans="1:7" x14ac:dyDescent="0.25">
      <c r="A76" s="94">
        <v>2</v>
      </c>
      <c r="B76" s="94">
        <v>2018</v>
      </c>
      <c r="C76" s="75"/>
    </row>
    <row r="77" spans="1:7" x14ac:dyDescent="0.25">
      <c r="A77" s="94">
        <v>3</v>
      </c>
      <c r="B77" s="94">
        <v>2019</v>
      </c>
      <c r="C77" s="75"/>
    </row>
    <row r="78" spans="1:7" x14ac:dyDescent="0.25">
      <c r="A78" s="251" t="s">
        <v>277</v>
      </c>
      <c r="B78" s="252"/>
      <c r="C78" s="75">
        <f>SUM(C75:C77)</f>
        <v>11.385</v>
      </c>
    </row>
    <row r="80" spans="1:7" ht="15.75" customHeight="1" x14ac:dyDescent="0.25">
      <c r="A80" s="169" t="s">
        <v>122</v>
      </c>
      <c r="B80" s="169"/>
      <c r="C80" s="135" t="s">
        <v>308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E8:F10" name="Диапазон9"/>
    <protectedRange sqref="E18:G37" name="Диапазон8"/>
    <protectedRange sqref="E39:G48" name="Диапазон6"/>
    <protectedRange sqref="E57:G59" name="Диапазон3"/>
    <protectedRange sqref="E61:G63" name="Диапазон2"/>
    <protectedRange sqref="E65:G67" name="Диапазон1"/>
    <protectedRange sqref="C80" name="Диапазон18"/>
    <protectedRange sqref="C80" name="Диапазон2_1_1_1"/>
  </protectedRanges>
  <mergeCells count="111">
    <mergeCell ref="A7:F7"/>
    <mergeCell ref="A3:F3"/>
    <mergeCell ref="E54:E55"/>
    <mergeCell ref="F54:G54"/>
    <mergeCell ref="A54:A55"/>
    <mergeCell ref="B54:B55"/>
    <mergeCell ref="C54:C55"/>
    <mergeCell ref="D54:D55"/>
    <mergeCell ref="E57:E59"/>
    <mergeCell ref="F57:F59"/>
    <mergeCell ref="G57:G59"/>
    <mergeCell ref="G26:G27"/>
    <mergeCell ref="E39:E40"/>
    <mergeCell ref="F39:F40"/>
    <mergeCell ref="G39:G40"/>
    <mergeCell ref="E41:E42"/>
    <mergeCell ref="F41:F42"/>
    <mergeCell ref="G41:G42"/>
    <mergeCell ref="A13:G14"/>
    <mergeCell ref="E15:E16"/>
    <mergeCell ref="F15:G15"/>
    <mergeCell ref="D15:D16"/>
    <mergeCell ref="C15:C16"/>
    <mergeCell ref="B15:B16"/>
    <mergeCell ref="E61:E63"/>
    <mergeCell ref="F61:F63"/>
    <mergeCell ref="G61:G63"/>
    <mergeCell ref="E65:E67"/>
    <mergeCell ref="F65:F67"/>
    <mergeCell ref="G65:G67"/>
    <mergeCell ref="E43:E44"/>
    <mergeCell ref="F43:F44"/>
    <mergeCell ref="G43:G44"/>
    <mergeCell ref="E45:E46"/>
    <mergeCell ref="F45:F46"/>
    <mergeCell ref="G45:G46"/>
    <mergeCell ref="E47:E48"/>
    <mergeCell ref="F47:F48"/>
    <mergeCell ref="G47:G48"/>
    <mergeCell ref="A52:G53"/>
    <mergeCell ref="A47:A48"/>
    <mergeCell ref="B47:B48"/>
    <mergeCell ref="D47:D48"/>
    <mergeCell ref="A61:A63"/>
    <mergeCell ref="B61:B63"/>
    <mergeCell ref="A65:A67"/>
    <mergeCell ref="B65:B67"/>
    <mergeCell ref="A57:A59"/>
    <mergeCell ref="A15:A16"/>
    <mergeCell ref="E18:E19"/>
    <mergeCell ref="F18:F19"/>
    <mergeCell ref="G18:G19"/>
    <mergeCell ref="E20:E21"/>
    <mergeCell ref="F20:F21"/>
    <mergeCell ref="G20:G21"/>
    <mergeCell ref="E22:E23"/>
    <mergeCell ref="F22:F23"/>
    <mergeCell ref="G22:G23"/>
    <mergeCell ref="E24:E25"/>
    <mergeCell ref="F24:F25"/>
    <mergeCell ref="G24:G25"/>
    <mergeCell ref="E26:E27"/>
    <mergeCell ref="F26:F27"/>
    <mergeCell ref="A18:A19"/>
    <mergeCell ref="B18:B19"/>
    <mergeCell ref="D18:D19"/>
    <mergeCell ref="A20:A21"/>
    <mergeCell ref="B20:B21"/>
    <mergeCell ref="D20:D21"/>
    <mergeCell ref="A22:A23"/>
    <mergeCell ref="B22:B23"/>
    <mergeCell ref="D22:D23"/>
    <mergeCell ref="A24:A25"/>
    <mergeCell ref="B24:B25"/>
    <mergeCell ref="D24:D25"/>
    <mergeCell ref="A26:A27"/>
    <mergeCell ref="B26:B27"/>
    <mergeCell ref="D26:D27"/>
    <mergeCell ref="A39:A40"/>
    <mergeCell ref="B39:B40"/>
    <mergeCell ref="D39:D40"/>
    <mergeCell ref="B28:B29"/>
    <mergeCell ref="D28:D29"/>
    <mergeCell ref="B30:B31"/>
    <mergeCell ref="B32:B33"/>
    <mergeCell ref="B34:B35"/>
    <mergeCell ref="B36:B37"/>
    <mergeCell ref="B57:B59"/>
    <mergeCell ref="A80:B80"/>
    <mergeCell ref="A71:G71"/>
    <mergeCell ref="A72:A73"/>
    <mergeCell ref="B72:B73"/>
    <mergeCell ref="C72:C73"/>
    <mergeCell ref="A78:B78"/>
    <mergeCell ref="E4:F4"/>
    <mergeCell ref="D4:D5"/>
    <mergeCell ref="C4:C5"/>
    <mergeCell ref="B4:B5"/>
    <mergeCell ref="A4:A5"/>
    <mergeCell ref="D57:D59"/>
    <mergeCell ref="D61:D63"/>
    <mergeCell ref="D65:D67"/>
    <mergeCell ref="A41:A42"/>
    <mergeCell ref="B41:B42"/>
    <mergeCell ref="D41:D42"/>
    <mergeCell ref="A43:A44"/>
    <mergeCell ref="B43:B44"/>
    <mergeCell ref="D43:D44"/>
    <mergeCell ref="A45:A46"/>
    <mergeCell ref="B45:B46"/>
    <mergeCell ref="D45:D46"/>
  </mergeCells>
  <printOptions horizontalCentered="1"/>
  <pageMargins left="0.70866141732283472" right="0.70866141732283472" top="0.55118110236220474" bottom="0.55118110236220474" header="0.31496062992125984" footer="0.31496062992125984"/>
  <pageSetup paperSize="8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Контроль исполнения финплана</vt:lpstr>
      <vt:lpstr>Контроль соответствия инсточник</vt:lpstr>
      <vt:lpstr>Контроль соответствия мероприят</vt:lpstr>
      <vt:lpstr>Подтверждающие документы</vt:lpstr>
      <vt:lpstr>Закупочная деятельность</vt:lpstr>
      <vt:lpstr>Контроль сроков</vt:lpstr>
      <vt:lpstr>Плановые показатели</vt:lpstr>
      <vt:lpstr>Контроль использ платы за ТП</vt:lpstr>
      <vt:lpstr>Перечень подключаемых абонентов</vt:lpstr>
    </vt:vector>
  </TitlesOfParts>
  <Company>REK DCT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Шуляк Сергей Юрьевич</dc:creator>
  <cp:lastModifiedBy>Александр В. Пустовит</cp:lastModifiedBy>
  <cp:lastPrinted>2016-06-29T13:27:15Z</cp:lastPrinted>
  <dcterms:created xsi:type="dcterms:W3CDTF">2016-03-25T13:32:44Z</dcterms:created>
  <dcterms:modified xsi:type="dcterms:W3CDTF">2017-12-12T14:45:14Z</dcterms:modified>
</cp:coreProperties>
</file>